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d6dc1e16c2d4bef/Xanto/Cumignano Sul Naviglio/Fondo 2024/"/>
    </mc:Choice>
  </mc:AlternateContent>
  <xr:revisionPtr revIDLastSave="85" documentId="13_ncr:1_{43381188-1FF3-43F7-BCB8-7680BD4ABCD0}" xr6:coauthVersionLast="47" xr6:coauthVersionMax="47" xr10:uidLastSave="{BBEC6E93-58A8-45C6-B946-B5C6C16C74F8}"/>
  <bookViews>
    <workbookView xWindow="-120" yWindow="-120" windowWidth="20730" windowHeight="11160" activeTab="3" xr2:uid="{00000000-000D-0000-FFFF-FFFF00000000}"/>
  </bookViews>
  <sheets>
    <sheet name="FONDO 2024" sheetId="1" r:id="rId1"/>
    <sheet name="UTILIZZO 2024" sheetId="20" r:id="rId2"/>
    <sheet name="DIFF PEO STABILI" sheetId="11" r:id="rId3"/>
    <sheet name="CALCOLO MS 2018 X 0_22%" sheetId="12" r:id="rId4"/>
  </sheets>
  <definedNames>
    <definedName name="_xlnm.Print_Area" localSheetId="0">'FONDO 2024'!$A$1:$F$82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7" i="1"/>
  <c r="C14" i="20"/>
  <c r="B7" i="20"/>
  <c r="B8" i="20"/>
  <c r="M21" i="11"/>
  <c r="N21" i="11" s="1"/>
  <c r="M20" i="11"/>
  <c r="H42" i="11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61" i="1"/>
  <c r="C10" i="12" l="1"/>
  <c r="C5" i="12"/>
  <c r="B25" i="20" l="1"/>
  <c r="C25" i="20"/>
  <c r="D7" i="20"/>
  <c r="D25" i="20" l="1"/>
  <c r="F74" i="1"/>
  <c r="F70" i="1"/>
  <c r="F69" i="1"/>
  <c r="C23" i="12" l="1"/>
  <c r="C14" i="12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" i="11"/>
  <c r="F72" i="1"/>
  <c r="D43" i="1"/>
  <c r="D22" i="1"/>
  <c r="D16" i="1"/>
  <c r="E22" i="1" l="1"/>
  <c r="C16" i="12"/>
  <c r="C18" i="12" s="1"/>
  <c r="J42" i="11"/>
  <c r="D28" i="1" s="1"/>
  <c r="C26" i="12"/>
  <c r="C25" i="12"/>
  <c r="D26" i="12" l="1"/>
  <c r="D25" i="12"/>
  <c r="E75" i="1"/>
  <c r="D55" i="1" l="1"/>
  <c r="D65" i="1" l="1"/>
  <c r="D56" i="1" l="1"/>
  <c r="D81" i="1" s="1"/>
  <c r="C3" i="20" s="1"/>
  <c r="D29" i="1"/>
  <c r="D78" i="1" s="1"/>
  <c r="B2" i="20" l="1"/>
  <c r="D2" i="20" s="1"/>
  <c r="C5" i="20"/>
  <c r="C26" i="20" s="1"/>
  <c r="C27" i="20" s="1"/>
  <c r="D3" i="20"/>
  <c r="D57" i="1"/>
  <c r="D62" i="1" l="1"/>
  <c r="D64" i="1"/>
  <c r="D66" i="1" s="1"/>
  <c r="F66" i="1" l="1"/>
  <c r="D76" i="1" s="1"/>
  <c r="D79" i="1" s="1"/>
  <c r="D80" i="1" l="1"/>
  <c r="D82" i="1" s="1"/>
  <c r="B4" i="20"/>
  <c r="D4" i="20" l="1"/>
  <c r="B5" i="20"/>
  <c r="B26" i="20" l="1"/>
  <c r="D5" i="20"/>
  <c r="B27" i="20" l="1"/>
  <c r="D26" i="20"/>
  <c r="D27" i="20" s="1"/>
</calcChain>
</file>

<file path=xl/sharedStrings.xml><?xml version="1.0" encoding="utf-8"?>
<sst xmlns="http://schemas.openxmlformats.org/spreadsheetml/2006/main" count="235" uniqueCount="204">
  <si>
    <t>Allegato A)</t>
  </si>
  <si>
    <t>RIFERIMENTO CONTRATTUALE</t>
  </si>
  <si>
    <t>PARTE STABILE</t>
  </si>
  <si>
    <t xml:space="preserve">Art. 79, comma 1 lett. a) CCNL 16/11/2022                            </t>
  </si>
  <si>
    <r>
      <t xml:space="preserve">UNICO IMPORTO CONSOLIDATO ANNO 2003 - </t>
    </r>
    <r>
      <rPr>
        <b/>
        <i/>
        <sz val="11"/>
        <rFont val="Arial Narrow"/>
        <family val="2"/>
      </rPr>
      <t>(ART. 31 C.2 CCNL 2002-05) ART.67 C.1 CCNL 2016/2018</t>
    </r>
  </si>
  <si>
    <r>
      <t xml:space="preserve">INCREMENTI CCNL 2002-05 - </t>
    </r>
    <r>
      <rPr>
        <b/>
        <i/>
        <sz val="11"/>
        <rFont val="Arial Narrow"/>
        <family val="2"/>
      </rPr>
      <t>(ART. 32 CC. 1,2,7)</t>
    </r>
  </si>
  <si>
    <r>
      <t xml:space="preserve">INCREMENTI CCNL 2004-05 - </t>
    </r>
    <r>
      <rPr>
        <b/>
        <i/>
        <sz val="11"/>
        <rFont val="Arial Narrow"/>
        <family val="2"/>
      </rPr>
      <t>(ART. 4. CC. 1,4,5 PARTE FISSA)</t>
    </r>
  </si>
  <si>
    <r>
      <t xml:space="preserve">INCREMENTI CCNL 2006-09 - </t>
    </r>
    <r>
      <rPr>
        <b/>
        <i/>
        <sz val="11"/>
        <rFont val="Arial Narrow"/>
        <family val="2"/>
      </rPr>
      <t>(ART. 8. CC. 2,5,6,7 PARTE FISSA)</t>
    </r>
  </si>
  <si>
    <r>
      <t xml:space="preserve">RIDETERMINAZIONE PER INCREMENTO STIPENDIO - </t>
    </r>
    <r>
      <rPr>
        <b/>
        <i/>
        <sz val="11"/>
        <rFont val="Arial Narrow"/>
        <family val="2"/>
      </rPr>
      <t xml:space="preserve">(DICHIARAZIONE CONGIUNTA N.14 CCNL 2002-05 - N.1 CCNL 2008-09) </t>
    </r>
  </si>
  <si>
    <r>
      <t xml:space="preserve">RIA E ASSEGNI AD PERSONAM PERSONALE CESSATO - </t>
    </r>
    <r>
      <rPr>
        <b/>
        <i/>
        <sz val="11"/>
        <rFont val="Arial Narrow"/>
        <family val="2"/>
      </rPr>
      <t>(ART. 4, C.2, CCNL 2000-01) - DAL 2011</t>
    </r>
  </si>
  <si>
    <t>RISPARMI EX ART. 2 C. 3 D.LGS 165/2001</t>
  </si>
  <si>
    <r>
      <t xml:space="preserve">INCREMENTO PER PROCESSI DECENTRAMENTO E TRASFERIMENTO FUNZIONI - </t>
    </r>
    <r>
      <rPr>
        <b/>
        <i/>
        <sz val="11"/>
        <rFont val="Arial Narrow"/>
        <family val="2"/>
      </rPr>
      <t>(ART.15, C.1, lett. L), CCNL 1998-2001)</t>
    </r>
  </si>
  <si>
    <r>
      <t xml:space="preserve">INCREMENTO PER RIDUZIONE STABILE STRAORDINARIO - </t>
    </r>
    <r>
      <rPr>
        <b/>
        <i/>
        <sz val="11"/>
        <rFont val="Arial Narrow"/>
        <family val="2"/>
      </rPr>
      <t>(ART. 14 C.1 CCNL 1998-2001)</t>
    </r>
  </si>
  <si>
    <r>
      <t xml:space="preserve">INCREMENTO PER RIORGANIZZAZIONI CON AUMENTO DOTAZIONE ORGANICA - </t>
    </r>
    <r>
      <rPr>
        <b/>
        <i/>
        <sz val="11"/>
        <rFont val="Arial Narrow"/>
        <family val="2"/>
      </rPr>
      <t>(ART.15, C.5, CCNL 1998-2001 PARTE FISSA)</t>
    </r>
  </si>
  <si>
    <t>RIDUZIONI PERSONALE ATA, POSIZONI ORGANIZZATIVE, ERSTERNALIZZAZIONI</t>
  </si>
  <si>
    <r>
      <t xml:space="preserve">INCREMENTO 0,20% MS 2001 PER ALTE SPECIALIZZAZIONI </t>
    </r>
    <r>
      <rPr>
        <b/>
        <i/>
        <sz val="11"/>
        <rFont val="Arial Narrow"/>
        <family val="2"/>
      </rPr>
      <t>(ART 67, C.1 CCNL 21/05/2018)</t>
    </r>
  </si>
  <si>
    <t>TOTALE IMPORTO UNICO CONSOLIDATO CERTIFICATO ANNO 2017</t>
  </si>
  <si>
    <r>
      <t>RIA E ASSEGNI AD PERSONAM PERSONALE CESSATO quota annua</t>
    </r>
    <r>
      <rPr>
        <b/>
        <i/>
        <sz val="11"/>
        <rFont val="Arial Narrow"/>
        <family val="2"/>
      </rPr>
      <t xml:space="preserve"> ART.67 C.2 lett. C - CCNL 2016/2018</t>
    </r>
  </si>
  <si>
    <r>
      <t>RISPARMI EX ART. 2 C. 3 D.LGS 165/2001</t>
    </r>
    <r>
      <rPr>
        <b/>
        <i/>
        <sz val="11"/>
        <rFont val="Arial Narrow"/>
        <family val="2"/>
      </rPr>
      <t xml:space="preserve"> ART. 67 C. 2 lett. D – CCNL 2016/20218</t>
    </r>
  </si>
  <si>
    <r>
      <t xml:space="preserve">INCREMENTO PER PROCESSI DECENTRAMENTO E TRASFERIMENTO FUNZIONI quota annua </t>
    </r>
    <r>
      <rPr>
        <b/>
        <i/>
        <sz val="11"/>
        <rFont val="Arial Narrow"/>
        <family val="2"/>
      </rPr>
      <t>ART.67 C. 2 lett. E - CCNL 2016/2018</t>
    </r>
  </si>
  <si>
    <r>
      <t>INCREMENTO PER RIDUZIONE STABILE STRAORDINARIO - A</t>
    </r>
    <r>
      <rPr>
        <b/>
        <i/>
        <sz val="11"/>
        <rFont val="Arial Narrow"/>
        <family val="2"/>
      </rPr>
      <t>RT. 67 C.2 lett. G – CCNL 2016/2018</t>
    </r>
  </si>
  <si>
    <t xml:space="preserve">Art. 79, comma 1 lett. c) CCNL 16/11/2022                            </t>
  </si>
  <si>
    <r>
      <t xml:space="preserve">INCREMENTO PER RIORGANIZZAZIONI CON AUMENTO CONSISTENZA DI PERSONALE – </t>
    </r>
    <r>
      <rPr>
        <b/>
        <i/>
        <sz val="11"/>
        <rFont val="Arial Narrow"/>
        <family val="2"/>
      </rPr>
      <t>ART. 67 C.2 lett. H) CCNL 2016/2018</t>
    </r>
  </si>
  <si>
    <t>TOTALE RISORSE STABILI INCLUSE NEL LIMITE ART. 23, C.2 DLGS 75/2017</t>
  </si>
  <si>
    <t xml:space="preserve">RIDETERMINAZIONE PER INCREMENTO STIPENDIO (dichiarazione congiunta n.5 CCNL 21/05/2018, CDC Sez. Riunite n.6/2018, CDC Sez. Aut. n.19/2018 e art. 11 DL 135/2018) ART. 67 C.2 lett. B) </t>
  </si>
  <si>
    <t>INCREMENTO € 83,20 A DIPENDENTE AL 31/12/2015 (dichiarazione congiunta n.5 CCNL 21/05/2018, CDC Sez. Riunite n.6/2018, CDC Sez. Aut. n.19/2018 e art. 11 DL 135/2018) ART. 67 C.2 lett. a)</t>
  </si>
  <si>
    <t xml:space="preserve">Art. 79, comma 1 lett. b) CCNL 16/11/2022                            </t>
  </si>
  <si>
    <t>tab 1 conto annuale 2018 + tdet</t>
  </si>
  <si>
    <t xml:space="preserve">Art. 79, comma 1 lett. d) CCNL 16/11/2022                            </t>
  </si>
  <si>
    <t>RIDETERMINAZIONE PER INCREMENTO STIPENDIO (dichiarazione congiunta n.5 CCNL 21/05/2018, CDC Sez. Riunite n.6/2018, CDC Sez. Aut. n.19/2018 e art. 11 DL 135/2018) ART. 79 C.1 lett. d) - dipendenti al 01/01/2021</t>
  </si>
  <si>
    <t>tabella di calcolo</t>
  </si>
  <si>
    <t xml:space="preserve">Art. 79, comma 1-bis CCNL 16/11/2022                            </t>
  </si>
  <si>
    <t>DIFFERENZIALI STIPENDI EX CAT B3-D3 - ART. 79 C.1-bis - dipendenti al 01/04/2023</t>
  </si>
  <si>
    <t>B3+D3</t>
  </si>
  <si>
    <t>TOTALE RISORSE STABILI ESCLUSE NEL LIMITE ART. 23, C.2 DLGS 75/2017</t>
  </si>
  <si>
    <t>TOTALE RISORSE STABILI (INCLUSE + ESCLUSE DAL LIMITE) voce 13 + voce 19 + voce 25</t>
  </si>
  <si>
    <t>PARTE VARIABILE</t>
  </si>
  <si>
    <t>IMPORTO</t>
  </si>
  <si>
    <t xml:space="preserve"> Art. 79, comma 2 lett. a) CCNL 16/11/2022</t>
  </si>
  <si>
    <r>
      <t xml:space="preserve">SPONSORIZZAZIONI, ACCORDI COLLABORAZIONE, ECC. se ordinariamente rese </t>
    </r>
    <r>
      <rPr>
        <b/>
        <i/>
        <sz val="11"/>
        <rFont val="Arial Narrow"/>
        <family val="2"/>
      </rPr>
      <t>(ART. 43 commi 1 e 4, L. 449/1997; ART. 15, C.1, lett. D), CCNL 1998-2001)  ART.67 C. 3 lett. A – CCNL 2016/2018</t>
    </r>
  </si>
  <si>
    <r>
      <t xml:space="preserve">RISPARMI DA PIANI RAZIONALIZZAZIONE E RIQUALIFICAZIONE SPESA - </t>
    </r>
    <r>
      <rPr>
        <b/>
        <i/>
        <sz val="11"/>
        <rFont val="Arial Narrow"/>
        <family val="2"/>
      </rPr>
      <t>(ART. 15, COMMA 1, lett. K); ART. 16, COMMI 4 E 5, DL 98/2011) ART. 67 C.3 lett. B – CCNL 2016/2018</t>
    </r>
  </si>
  <si>
    <r>
      <t xml:space="preserve">SPECIFICHE DISPOSIZIONI DI LEGGE (specificare se RECUPERO EVASIONE ICI) </t>
    </r>
    <r>
      <rPr>
        <b/>
        <i/>
        <sz val="11"/>
        <rFont val="Arial Narrow"/>
        <family val="2"/>
      </rPr>
      <t>ART. 67 C. 3 lett. C – CCNL 2016/2018</t>
    </r>
  </si>
  <si>
    <r>
      <t>RIA E ASSEGNI AD PERSONAM PERSONALE CESSATO quota parte anno cessazione</t>
    </r>
    <r>
      <rPr>
        <b/>
        <i/>
        <sz val="11"/>
        <rFont val="Arial Narrow"/>
        <family val="2"/>
      </rPr>
      <t xml:space="preserve"> ART.67 C.3 lett.D - CCNL 2016/2018</t>
    </r>
  </si>
  <si>
    <r>
      <t xml:space="preserve">MESSI NOTIFICATORI - </t>
    </r>
    <r>
      <rPr>
        <b/>
        <i/>
        <sz val="11"/>
        <rFont val="Arial Narrow"/>
        <family val="2"/>
      </rPr>
      <t>(ART. 54, CCNL 14.9.2000) ART.67 C.3 lett. F – CCNL 2016/2018</t>
    </r>
  </si>
  <si>
    <r>
      <t xml:space="preserve">PERSONALE CASE DA GIOCO </t>
    </r>
    <r>
      <rPr>
        <b/>
        <i/>
        <sz val="11"/>
        <rFont val="Arial Narrow"/>
        <family val="2"/>
      </rPr>
      <t>ART.67 C. 3 lett. G – CCNL 2016/2018</t>
    </r>
  </si>
  <si>
    <t xml:space="preserve"> Art. 79, comma 2 lett. b) CCNL 16/11/2022</t>
  </si>
  <si>
    <r>
      <t xml:space="preserve">INTEGRAZIONE 1,2% MS 1997  </t>
    </r>
    <r>
      <rPr>
        <b/>
        <i/>
        <sz val="11"/>
        <rFont val="Arial Narrow"/>
        <family val="2"/>
      </rPr>
      <t xml:space="preserve">ART. 67 C. 3 lett. H - CCNL 2016/2018 </t>
    </r>
  </si>
  <si>
    <t xml:space="preserve"> Art. 79, comma 2 lett. c) CCNL 16/11/2022</t>
  </si>
  <si>
    <t xml:space="preserve">SOMME DESTINATE A INCENTIVI PER SCELTE ORGANIZZATIVE, GESTIONALI E POLITICA RETRIBUTIVA </t>
  </si>
  <si>
    <t xml:space="preserve">SOMME DESTINATE A INCENTIVI COLLEGATI A OBIETTIVI DI POTENZIAMENTO SERVIZI </t>
  </si>
  <si>
    <t>SOMME DESTINATE A INCENTIVI COLLEGATI A OBIETTIVI DI POTENZIAMENTO SERVIZI ART 98, C.1 lett. C (polizia locale) CFL 191 ARAN</t>
  </si>
  <si>
    <r>
      <t xml:space="preserve">INCREMENTO PER PROCESSI DECENTRAMENTO E TRASFERIMENTO FUNZIONI quota parte anno di trasferimento </t>
    </r>
    <r>
      <rPr>
        <b/>
        <i/>
        <sz val="11"/>
        <rFont val="Arial Narrow"/>
        <family val="2"/>
      </rPr>
      <t>ART.67 C. 3 lett. K- CCNL 2016/2018</t>
    </r>
  </si>
  <si>
    <t xml:space="preserve"> Art. 79, comma 2 lett c) CCNL 16/11/2022</t>
  </si>
  <si>
    <r>
      <t xml:space="preserve">INCREMENTO PER RIORGANIZZAZIONI CON AUMENTO DOTAZIONE ORGANICA – </t>
    </r>
    <r>
      <rPr>
        <b/>
        <i/>
        <sz val="11"/>
        <rFont val="Arial Narrow"/>
        <family val="2"/>
      </rPr>
      <t>ART. 79 C.2 lett. c) CCNL 2019/2021</t>
    </r>
  </si>
  <si>
    <t>TOTALE RISORSE VARIABILI INCLUSE NEL LIMITE ART. 23, C.2 DLGS 75/2017</t>
  </si>
  <si>
    <r>
      <t>SPONSORIZZAZIONI, ACCORDI DI COLLABORAZIONI, COMPENSI ISTAT,</t>
    </r>
    <r>
      <rPr>
        <b/>
        <i/>
        <sz val="11"/>
        <rFont val="Arial Narrow"/>
        <family val="2"/>
      </rPr>
      <t xml:space="preserve"> ECC.</t>
    </r>
    <r>
      <rPr>
        <b/>
        <sz val="11"/>
        <rFont val="Arial Narrow"/>
        <family val="2"/>
      </rPr>
      <t xml:space="preserve"> - </t>
    </r>
    <r>
      <rPr>
        <b/>
        <i/>
        <sz val="11"/>
        <rFont val="Arial Narrow"/>
        <family val="2"/>
      </rPr>
      <t>(ART. 43 comma 3, L. 449/1997; ART. 15, C.1, lett. D), CCNL 1998-2001)</t>
    </r>
    <r>
      <rPr>
        <b/>
        <sz val="11"/>
        <rFont val="Arial Narrow"/>
        <family val="2"/>
      </rPr>
      <t xml:space="preserve"> ART.67 C. 3 lett. A – CCNL 2016/2018 (escluse per convenzioni non ordinariamente rese)</t>
    </r>
  </si>
  <si>
    <r>
      <t xml:space="preserve">RISPARMI DA PIANI RAZIONALIZZAZIONE E RIQUALIFICAZIONE SPESA se prevalente coinvolgimento del personale - </t>
    </r>
    <r>
      <rPr>
        <b/>
        <i/>
        <sz val="11"/>
        <rFont val="Arial Narrow"/>
        <family val="2"/>
      </rPr>
      <t xml:space="preserve">(ART. 15, COMMA 1, lett. K); ART. 16, COMMI 4 E 5, DL 98/2011) ART. 67 C.3 lett. B – CCNL 2016/2018 </t>
    </r>
  </si>
  <si>
    <t>SPECIFICHE DISPOSIZIONI DI LEGGE (INCENTIVI FUNZIONI TECNICHE DLGS 50/2016 dal 2018) ART. 67 C. 3 lett. C – CCNL 2016/2018</t>
  </si>
  <si>
    <t>SPECIFICHE DISPOSIZIONI DI LEGGE (INCENTIVI IMU/TARI) ART. 67 C. 3 lett. C – CCNL 2016/2018</t>
  </si>
  <si>
    <t>SPECIFICHE DISPOSIZIONI DI LEGGE (CONDONO EDILIZIO DL 269/2003 ART.32,C,40)) ART. 67 C. 3 lett. C – CCNL 2016/2018</t>
  </si>
  <si>
    <t>SOMME RECUPERATE PER INCARICHI EXTRAISTITUZIONALI ART. 53 C.7 DLGS 165/2001</t>
  </si>
  <si>
    <t>TRATTAMENTO ACCESSORIO A CARICO DI FINANZIAMENTI EUROPEI</t>
  </si>
  <si>
    <t xml:space="preserve"> Art. 79, comma 2 lett d) CCNL 16/11/2022</t>
  </si>
  <si>
    <r>
      <t xml:space="preserve">ECONOMIE FONDO STRAORDINARIO CONFLUITE - </t>
    </r>
    <r>
      <rPr>
        <b/>
        <i/>
        <sz val="11"/>
        <rFont val="Arial Narrow"/>
        <family val="2"/>
      </rPr>
      <t>(ART. 14, C.4, CCNL 1998-2001) ART.79 C. 2 lett. D – CCNL 2019-2021</t>
    </r>
  </si>
  <si>
    <t>Art. 80, comma 1 CCNL 16/11/2022</t>
  </si>
  <si>
    <r>
      <t xml:space="preserve">ECONOMIE FONDO ANNI PRECEDENTE solo se di parte stabile – </t>
    </r>
    <r>
      <rPr>
        <b/>
        <i/>
        <sz val="11"/>
        <rFont val="Arial Narrow"/>
        <family val="2"/>
      </rPr>
      <t>ART.68 C.1 – CCNL 2016/2018</t>
    </r>
  </si>
  <si>
    <t>INCREMENTO 0,22% M.S. 2018 (ART. 1, 604 L.234/2021)</t>
  </si>
  <si>
    <t>serve dgc</t>
  </si>
  <si>
    <t>Art. 79, comma 5 CCNL 16/11/2022</t>
  </si>
  <si>
    <t>INCREMENTO € 84,50 A DIPENDENTE AL 31/12/2018 - ART 79 C.1 lett. B) CCNL 2019-2021 - SOLO PER IL 2023 IN RIFERIMENTO AGLI ANNI 2021 E 2022</t>
  </si>
  <si>
    <t>voce 22 x 2</t>
  </si>
  <si>
    <t>TOTALE RISORSE VARIABILI ESCLUSE NEL LIMITE ART. 23, C.2 DLGS 75/2017</t>
  </si>
  <si>
    <t>TOTALE RISORSE VARIABILI (voce 38 + voce 50)</t>
  </si>
  <si>
    <t>TOTALE COMPLESSIVO FONDO RISORSE DECENTRATE (voce 26 + voce 51)</t>
  </si>
  <si>
    <t>DECURTAZIONI</t>
  </si>
  <si>
    <r>
      <t>DECURTAZIONE CONSOLIDATA 2011-2014</t>
    </r>
    <r>
      <rPr>
        <b/>
        <i/>
        <sz val="11"/>
        <color indexed="8"/>
        <rFont val="Arial Narrow"/>
        <family val="2"/>
      </rPr>
      <t xml:space="preserve"> (II parte ART.9 c.2-bis DL 78/2010) solo su parte stabile circ. RGS 13/2016</t>
    </r>
  </si>
  <si>
    <t>segno meno</t>
  </si>
  <si>
    <t>ALTRE DECURTAZIONI (recuperi…)</t>
  </si>
  <si>
    <t xml:space="preserve">SOMMA DECURTAZIONI SU RISORSE STABILI </t>
  </si>
  <si>
    <t xml:space="preserve">TOTALE FONDO DECURTATO </t>
  </si>
  <si>
    <t xml:space="preserve">VERIFICA DEL LIMITE </t>
  </si>
  <si>
    <t>LIMITE 2016</t>
  </si>
  <si>
    <t>differenza tra le componenti del limite</t>
  </si>
  <si>
    <t>VERIFICA DEL LIMITE Art. 23 comma 2 Dlgs 75/2017</t>
  </si>
  <si>
    <t xml:space="preserve">TOTALE FONDO RISORSE DECENTRATE DECURTATO </t>
  </si>
  <si>
    <t>IMPORTO VOCI ESCLUSE DAL LIMITE (voce 25 + voce 50)</t>
  </si>
  <si>
    <t>TOTALE FONDO RISORSE DECENTRATE DA SOTTOPORRE A VERIFICA</t>
  </si>
  <si>
    <t>ADEGUAMENTO DEL LIMITE ART. 33 DL 34/2019 (dipendenti 2023&gt;dipendenti 2018) - dato da consuntivare e inserire a fine esercizio, per fondo DIP o per EQ</t>
  </si>
  <si>
    <t xml:space="preserve">IMPORTO RETRIBUZIONE POSIZIONI ORGANIZZATIVE E RISULTATO </t>
  </si>
  <si>
    <t>QUOTA ART. 11-BIS C.2 DLGS 135/2018 IN DEROGA AL LIMITE ART.23 DLGS 75/2017 PER POSIZIONI ORGANIZZATIVE (segno meno)</t>
  </si>
  <si>
    <t>FONDO LAVORO STRAORDINARIO (ridotto a seguito stabilizzazione risorse nel 2021 per € 16.000,00)</t>
  </si>
  <si>
    <t>TRATTAMENTO ACCESSORIO SEGRETARIO COMUNALE (Circ. 25/2022 MEF-RGS Importo scheda SICI conto annuale € 24.141,00 limite 2016 segretario comunale da rapportare ogni anno inbase alla percentuale di utilizzo)</t>
  </si>
  <si>
    <t>TOTALE LIMITE 2016</t>
  </si>
  <si>
    <t xml:space="preserve">DECURTAZIONE DA OPERARE O MARGINE ISPETTO AL LIMITE ART.23 C.2 DLGS 75/2017 </t>
  </si>
  <si>
    <t>RIEPILOGO RISORSE FINALI DEL FONDO</t>
  </si>
  <si>
    <t>RISORSE STABILI (voce 26)</t>
  </si>
  <si>
    <t>DECURTAZIONI (voce 55 + voce 66)</t>
  </si>
  <si>
    <t>TOTALE RISORSE STABILI</t>
  </si>
  <si>
    <t>RISORSE VARIABILI (voce 51)</t>
  </si>
  <si>
    <t>COSTITUZIONE DEL FONDO 2023</t>
  </si>
  <si>
    <t>STABILI</t>
  </si>
  <si>
    <t>VARIABILI</t>
  </si>
  <si>
    <t>TOTALE</t>
  </si>
  <si>
    <t>IMPORTO DEL FONDO COSTITUITO DI PARTE STABILE</t>
  </si>
  <si>
    <t>IMPORTO DEL FONDO COSTITUITO DI PARTE VARIABILE</t>
  </si>
  <si>
    <t>- DECURTAZIONI (SU PARTE STABILE)</t>
  </si>
  <si>
    <t xml:space="preserve">TOTALE FONDO RISORSE DECENTRATE </t>
  </si>
  <si>
    <t xml:space="preserve"> IPOTESI DI DESTINAZIONE DEL FONDO 2023</t>
  </si>
  <si>
    <t>VOCI DEL SALARIO ACCESSORIO</t>
  </si>
  <si>
    <t>indennità di comparto art. 33 CCNL 2004</t>
  </si>
  <si>
    <t>PEO acquisite</t>
  </si>
  <si>
    <t>PEO accantonate per sentenza</t>
  </si>
  <si>
    <t>PEO 2022</t>
  </si>
  <si>
    <t>Nuove PEO 2023</t>
  </si>
  <si>
    <t xml:space="preserve">indennità condizioni lavoro art. 70 bis (ex rischio) </t>
  </si>
  <si>
    <t>indennità servizio esterno art.56 quinquies (vigili)</t>
  </si>
  <si>
    <t>indennità specifiche responsabilità art. 70 quinquies, comma 2</t>
  </si>
  <si>
    <t>indennità di funzione art.56-sexies (presidio)</t>
  </si>
  <si>
    <t xml:space="preserve">indennità reperibilità  art. 24 </t>
  </si>
  <si>
    <t>indennità  turno art. 23 (contrattato)</t>
  </si>
  <si>
    <t>indennità  turno art. 23 (da integrare)</t>
  </si>
  <si>
    <t>compensi Istat art. 70-ter CCNL 21/05/2018</t>
  </si>
  <si>
    <t xml:space="preserve">incentivo Entrate </t>
  </si>
  <si>
    <t>incentivo Funzioni Tecniche Dlgs 50/2016</t>
  </si>
  <si>
    <t>compensi ai mesi notificatori art. 67 comma 3 CCNL 21/05/2018</t>
  </si>
  <si>
    <t xml:space="preserve">premi correlati alla performance organizzativa </t>
  </si>
  <si>
    <t>premi correlati alla performance individuale</t>
  </si>
  <si>
    <t xml:space="preserve">TOTALE RISORSE COSTITUITE DEL FONDO </t>
  </si>
  <si>
    <t xml:space="preserve">IMPORTO DISPONIBILE PER LA CONTRATTAZIONE INTEGRATIVA </t>
  </si>
  <si>
    <t>LIVELLO</t>
  </si>
  <si>
    <t>N. UNITA' IN SERVIZIO ALL'01/01/2019</t>
  </si>
  <si>
    <t>AR. PROGRES.</t>
  </si>
  <si>
    <t>TOTALE DIFFERENZIALE</t>
  </si>
  <si>
    <t>N. UNITA' IN SERVIZIO ALL'01/01/2020</t>
  </si>
  <si>
    <r>
      <t>N. DIPENDENTI IN SERVIZIO AL</t>
    </r>
    <r>
      <rPr>
        <b/>
        <u val="singleAccounting"/>
        <sz val="10"/>
        <rFont val="Arial"/>
        <family val="2"/>
      </rPr>
      <t xml:space="preserve"> 01/01/2021</t>
    </r>
  </si>
  <si>
    <t>COSTO UNITARIO INCREMENTO MAGGIOR COSTO PEO</t>
  </si>
  <si>
    <t>TOTALE DIFFERENZIALE PEO</t>
  </si>
  <si>
    <t>DIPENDENTI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</si>
  <si>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</si>
  <si>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</si>
  <si>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</si>
  <si>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</si>
  <si>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</si>
  <si>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</si>
  <si>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</si>
  <si>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</si>
  <si>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</si>
  <si>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</si>
  <si>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</si>
  <si>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B6</t>
  </si>
  <si>
    <t>B7</t>
  </si>
  <si>
    <t>B8</t>
  </si>
  <si>
    <t>B3B3</t>
  </si>
  <si>
    <t>B3B4</t>
  </si>
  <si>
    <t>B3B5</t>
  </si>
  <si>
    <t>B3B6</t>
  </si>
  <si>
    <t>B3B7</t>
  </si>
  <si>
    <t>B3B8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</si>
  <si>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</si>
  <si>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</si>
  <si>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</si>
  <si>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</si>
  <si>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</si>
  <si>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</si>
  <si>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</si>
  <si>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</si>
  <si>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</si>
  <si>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</si>
  <si>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</si>
  <si>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</si>
  <si>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D7</t>
  </si>
  <si>
    <t>D3D3</t>
  </si>
  <si>
    <t>D3D4</t>
  </si>
  <si>
    <t>D3D5</t>
  </si>
  <si>
    <t>D3D6</t>
  </si>
  <si>
    <t>D3D7</t>
  </si>
  <si>
    <t>*calcolo sulla presenza effettiva alla data di decorrenza degli incrementi. Es.  unità in servizio all'01/01/2019 e cessato il 31/10/2019 il calcolo terrà conti della cessazione al 31/10</t>
  </si>
  <si>
    <t>** per le unità di personale a part time alla data di decorrenza degli incrementi contrattuali il differenziale deve essere riproporzionato in considerazione della percentuale di part time</t>
  </si>
  <si>
    <t>*** i differenziali anno 2022 verranno calcolati sulla presenza effettiva del personale alla data della sottoscrizione definitiva del CCNL 2019/2021</t>
  </si>
  <si>
    <t>TABELLA 12 CONTO ANNUALE 2018</t>
  </si>
  <si>
    <t>SENZA DIRIGENZA</t>
  </si>
  <si>
    <t>SENZA SEGRETARIO</t>
  </si>
  <si>
    <t>SENZA ARRETRATI CCNL</t>
  </si>
  <si>
    <t>TABELLA 13 CONTO ANNUALE 2018</t>
  </si>
  <si>
    <t>TABELLA 14 CONTO ANNUALE 2018</t>
  </si>
  <si>
    <t>TEMPI DETERMINATI</t>
  </si>
  <si>
    <t>TOTALE MONTE SALARI 2018</t>
  </si>
  <si>
    <t>FONDO DIPENDENTI 2021 (SOGGETTO A LIMITE)</t>
  </si>
  <si>
    <t>PO 2021 (SOLO  SOGGETTO A LIMITE)</t>
  </si>
  <si>
    <t>% FONDO DIPENDENTI RISPETTO AL TOTALE</t>
  </si>
  <si>
    <t>POSSIBILE AUMENTO PER FONDO DIPENDENTI</t>
  </si>
  <si>
    <t>% PO RISPETTO AL TOTALE</t>
  </si>
  <si>
    <t>POSSIBILE AUMENTO PER P.O.</t>
  </si>
  <si>
    <t>Melania e Giovanni</t>
  </si>
  <si>
    <t>INCREMENTO € 84,50 A DIPENDENTE AL 31/12/2018 - ART 79 C.1 lett. B) CCNL 2019-2021 (n. 3 dipendenti)</t>
  </si>
  <si>
    <t>NOTE</t>
  </si>
  <si>
    <t>Disagio Giovanni</t>
  </si>
  <si>
    <t>330 economo Melania, 300 elettorale Sonia, 300 Stato civile Melania</t>
  </si>
  <si>
    <t>Reperibilità</t>
  </si>
  <si>
    <t>da stabilire in contrattazione</t>
  </si>
  <si>
    <t>TOTALE RISORSE DEL FONDO 2024 PER LA CONTRATTAZIONE</t>
  </si>
  <si>
    <t>RISORSE DEL FONDO 2024</t>
  </si>
  <si>
    <t>IMPORTO 2024</t>
  </si>
  <si>
    <t>COSTITUZIONE FONDO RISORSE DECENTRATE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</si>
</sst>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(* #,##0.00_);_(* \(#,##0.00\);_(* \-??_);_(@_)"/>
    <numFmt numFmtId="166" formatCode="_(* #,##0_);_(* \(#,##0\);_(* \-??_);_(@_)"/>
    <numFmt numFmtId="167" formatCode="_-* #,##0_-;\-* #,##0_-;_-* &quot;-&quot;??_-;_-@_-"/>
    <numFmt numFmtId="168" formatCode="[$€-2]\ #,##0.00;[Red]\-[$€-2]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indexed="8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b/>
      <sz val="11"/>
      <color rgb="FFFF0000"/>
      <name val="Arial Narrow"/>
      <family val="2"/>
    </font>
    <font>
      <b/>
      <i/>
      <sz val="10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rgb="FFC00000"/>
      <name val="Arial Narrow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rgb="FF000000"/>
      <name val="Arial"/>
      <family val="2"/>
    </font>
    <font>
      <b/>
      <i/>
      <sz val="11"/>
      <name val="Arial Narrow"/>
      <family val="2"/>
    </font>
    <font>
      <b/>
      <i/>
      <sz val="11"/>
      <color indexed="8"/>
      <name val="Arial Narrow"/>
      <family val="2"/>
    </font>
    <font>
      <b/>
      <i/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CCCFF"/>
      </patternFill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73">
    <xf numFmtId="0" fontId="0" fillId="0" borderId="0" xfId="0"/>
    <xf numFmtId="44" fontId="0" fillId="0" borderId="0" xfId="2" applyFont="1"/>
    <xf numFmtId="0" fontId="9" fillId="0" borderId="0" xfId="0" applyFont="1"/>
    <xf numFmtId="0" fontId="8" fillId="0" borderId="0" xfId="0" applyFont="1"/>
    <xf numFmtId="165" fontId="12" fillId="0" borderId="0" xfId="1" applyNumberFormat="1" applyFont="1" applyFill="1" applyBorder="1" applyAlignment="1" applyProtection="1">
      <alignment horizontal="center" vertical="center"/>
    </xf>
    <xf numFmtId="0" fontId="0" fillId="0" borderId="30" xfId="0" applyBorder="1" applyAlignment="1">
      <alignment horizontal="center" vertical="center"/>
    </xf>
    <xf numFmtId="165" fontId="12" fillId="0" borderId="31" xfId="1" applyNumberFormat="1" applyFont="1" applyFill="1" applyBorder="1" applyAlignment="1" applyProtection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166" fontId="12" fillId="6" borderId="27" xfId="1" applyNumberFormat="1" applyFont="1" applyFill="1" applyBorder="1" applyAlignment="1" applyProtection="1">
      <alignment vertical="center"/>
    </xf>
    <xf numFmtId="165" fontId="12" fillId="0" borderId="28" xfId="1" applyNumberFormat="1" applyFont="1" applyFill="1" applyBorder="1" applyAlignment="1" applyProtection="1">
      <alignment horizontal="center" vertical="center"/>
    </xf>
    <xf numFmtId="165" fontId="12" fillId="8" borderId="29" xfId="1" applyNumberFormat="1" applyFont="1" applyFill="1" applyBorder="1" applyAlignment="1" applyProtection="1">
      <alignment vertical="center"/>
    </xf>
    <xf numFmtId="165" fontId="12" fillId="0" borderId="28" xfId="1" applyNumberFormat="1" applyFont="1" applyFill="1" applyBorder="1" applyAlignment="1" applyProtection="1">
      <alignment vertical="center"/>
    </xf>
    <xf numFmtId="0" fontId="12" fillId="0" borderId="10" xfId="0" applyFont="1" applyBorder="1" applyAlignment="1">
      <alignment horizontal="center" vertical="center"/>
    </xf>
    <xf numFmtId="166" fontId="12" fillId="6" borderId="6" xfId="1" applyNumberFormat="1" applyFont="1" applyFill="1" applyBorder="1" applyAlignment="1" applyProtection="1">
      <alignment vertical="center"/>
    </xf>
    <xf numFmtId="165" fontId="12" fillId="0" borderId="7" xfId="1" applyNumberFormat="1" applyFont="1" applyFill="1" applyBorder="1" applyAlignment="1" applyProtection="1">
      <alignment vertical="center"/>
    </xf>
    <xf numFmtId="165" fontId="12" fillId="8" borderId="8" xfId="1" applyNumberFormat="1" applyFont="1" applyFill="1" applyBorder="1" applyAlignment="1" applyProtection="1">
      <alignment vertical="center"/>
    </xf>
    <xf numFmtId="167" fontId="12" fillId="6" borderId="6" xfId="1" applyNumberFormat="1" applyFont="1" applyFill="1" applyBorder="1" applyAlignment="1" applyProtection="1">
      <alignment vertical="center"/>
    </xf>
    <xf numFmtId="165" fontId="12" fillId="0" borderId="7" xfId="1" applyNumberFormat="1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horizontal="center" vertical="center"/>
    </xf>
    <xf numFmtId="166" fontId="12" fillId="6" borderId="18" xfId="1" applyNumberFormat="1" applyFont="1" applyFill="1" applyBorder="1" applyAlignment="1" applyProtection="1">
      <alignment vertical="center"/>
    </xf>
    <xf numFmtId="165" fontId="12" fillId="0" borderId="12" xfId="1" applyNumberFormat="1" applyFont="1" applyFill="1" applyBorder="1" applyAlignment="1" applyProtection="1">
      <alignment vertical="center"/>
    </xf>
    <xf numFmtId="0" fontId="12" fillId="0" borderId="2" xfId="1" applyNumberFormat="1" applyFont="1" applyFill="1" applyBorder="1" applyAlignment="1" applyProtection="1">
      <alignment horizontal="center" vertical="center"/>
    </xf>
    <xf numFmtId="167" fontId="14" fillId="6" borderId="9" xfId="1" applyNumberFormat="1" applyFont="1" applyFill="1" applyBorder="1" applyAlignment="1">
      <alignment horizontal="left" vertical="center"/>
    </xf>
    <xf numFmtId="166" fontId="12" fillId="6" borderId="15" xfId="1" applyNumberFormat="1" applyFont="1" applyFill="1" applyBorder="1" applyAlignment="1">
      <alignment horizontal="left" vertical="center"/>
    </xf>
    <xf numFmtId="165" fontId="12" fillId="0" borderId="2" xfId="1" applyNumberFormat="1" applyFont="1" applyFill="1" applyBorder="1" applyAlignment="1" applyProtection="1">
      <alignment vertical="center"/>
    </xf>
    <xf numFmtId="0" fontId="14" fillId="0" borderId="2" xfId="0" applyFont="1" applyBorder="1" applyAlignment="1">
      <alignment horizontal="center" vertical="center"/>
    </xf>
    <xf numFmtId="166" fontId="12" fillId="6" borderId="9" xfId="1" applyNumberFormat="1" applyFont="1" applyFill="1" applyBorder="1" applyAlignment="1">
      <alignment horizontal="left" vertical="center"/>
    </xf>
    <xf numFmtId="165" fontId="12" fillId="0" borderId="0" xfId="1" applyNumberFormat="1" applyFont="1" applyFill="1" applyBorder="1" applyAlignment="1" applyProtection="1">
      <alignment vertical="center"/>
    </xf>
    <xf numFmtId="166" fontId="12" fillId="6" borderId="14" xfId="1" applyNumberFormat="1" applyFont="1" applyFill="1" applyBorder="1" applyAlignment="1">
      <alignment horizontal="left" vertical="center"/>
    </xf>
    <xf numFmtId="165" fontId="12" fillId="0" borderId="1" xfId="1" applyNumberFormat="1" applyFont="1" applyFill="1" applyBorder="1" applyAlignment="1" applyProtection="1">
      <alignment vertical="center"/>
    </xf>
    <xf numFmtId="165" fontId="12" fillId="0" borderId="19" xfId="1" applyNumberFormat="1" applyFont="1" applyFill="1" applyBorder="1" applyAlignment="1" applyProtection="1">
      <alignment vertical="center"/>
    </xf>
    <xf numFmtId="166" fontId="12" fillId="6" borderId="16" xfId="1" applyNumberFormat="1" applyFont="1" applyFill="1" applyBorder="1" applyAlignment="1">
      <alignment horizontal="left" vertical="center"/>
    </xf>
    <xf numFmtId="165" fontId="12" fillId="0" borderId="17" xfId="1" applyNumberFormat="1" applyFont="1" applyFill="1" applyBorder="1" applyAlignment="1" applyProtection="1">
      <alignment vertical="center"/>
    </xf>
    <xf numFmtId="0" fontId="14" fillId="0" borderId="20" xfId="0" applyFont="1" applyBorder="1" applyAlignment="1">
      <alignment horizontal="center" vertical="center"/>
    </xf>
    <xf numFmtId="167" fontId="14" fillId="6" borderId="21" xfId="1" applyNumberFormat="1" applyFont="1" applyFill="1" applyBorder="1" applyAlignment="1">
      <alignment horizontal="left" vertical="center"/>
    </xf>
    <xf numFmtId="165" fontId="12" fillId="0" borderId="4" xfId="1" applyNumberFormat="1" applyFont="1" applyFill="1" applyBorder="1" applyAlignment="1" applyProtection="1">
      <alignment vertical="center"/>
    </xf>
    <xf numFmtId="166" fontId="12" fillId="6" borderId="21" xfId="1" applyNumberFormat="1" applyFont="1" applyFill="1" applyBorder="1" applyAlignment="1">
      <alignment horizontal="left" vertical="center"/>
    </xf>
    <xf numFmtId="165" fontId="12" fillId="0" borderId="35" xfId="1" applyNumberFormat="1" applyFont="1" applyFill="1" applyBorder="1" applyAlignment="1" applyProtection="1">
      <alignment vertical="center"/>
    </xf>
    <xf numFmtId="165" fontId="12" fillId="8" borderId="13" xfId="1" applyNumberFormat="1" applyFont="1" applyFill="1" applyBorder="1" applyAlignment="1" applyProtection="1">
      <alignment vertical="center"/>
    </xf>
    <xf numFmtId="0" fontId="14" fillId="0" borderId="4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166" fontId="8" fillId="0" borderId="24" xfId="0" applyNumberFormat="1" applyFont="1" applyBorder="1" applyAlignment="1">
      <alignment vertical="center"/>
    </xf>
    <xf numFmtId="166" fontId="8" fillId="0" borderId="25" xfId="0" applyNumberFormat="1" applyFont="1" applyBorder="1" applyAlignment="1">
      <alignment vertical="center"/>
    </xf>
    <xf numFmtId="165" fontId="17" fillId="0" borderId="23" xfId="0" applyNumberFormat="1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165" fontId="8" fillId="0" borderId="37" xfId="0" applyNumberFormat="1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43" fontId="14" fillId="0" borderId="22" xfId="1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7" fontId="0" fillId="0" borderId="0" xfId="0" quotePrefix="1" applyNumberFormat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44" fontId="0" fillId="2" borderId="0" xfId="2" applyFont="1" applyFill="1"/>
    <xf numFmtId="44" fontId="0" fillId="0" borderId="0" xfId="2" applyFont="1" applyFill="1"/>
    <xf numFmtId="44" fontId="0" fillId="2" borderId="0" xfId="0" applyNumberFormat="1" applyFill="1"/>
    <xf numFmtId="0" fontId="8" fillId="2" borderId="30" xfId="0" applyFont="1" applyFill="1" applyBorder="1"/>
    <xf numFmtId="0" fontId="8" fillId="2" borderId="26" xfId="0" applyFont="1" applyFill="1" applyBorder="1"/>
    <xf numFmtId="44" fontId="8" fillId="2" borderId="34" xfId="2" applyFont="1" applyFill="1" applyBorder="1"/>
    <xf numFmtId="10" fontId="0" fillId="0" borderId="0" xfId="0" applyNumberFormat="1"/>
    <xf numFmtId="164" fontId="8" fillId="2" borderId="24" xfId="0" applyNumberFormat="1" applyFont="1" applyFill="1" applyBorder="1"/>
    <xf numFmtId="44" fontId="10" fillId="2" borderId="0" xfId="0" applyNumberFormat="1" applyFont="1" applyFill="1"/>
    <xf numFmtId="44" fontId="0" fillId="0" borderId="0" xfId="0" applyNumberFormat="1"/>
    <xf numFmtId="2" fontId="0" fillId="0" borderId="0" xfId="0" applyNumberFormat="1"/>
    <xf numFmtId="164" fontId="9" fillId="2" borderId="0" xfId="0" applyNumberFormat="1" applyFont="1" applyFill="1"/>
    <xf numFmtId="165" fontId="19" fillId="0" borderId="31" xfId="1" applyNumberFormat="1" applyFont="1" applyFill="1" applyBorder="1" applyAlignment="1" applyProtection="1">
      <alignment horizontal="center" vertical="center" wrapText="1"/>
    </xf>
    <xf numFmtId="44" fontId="2" fillId="0" borderId="38" xfId="2" applyFont="1" applyBorder="1" applyAlignment="1">
      <alignment horizontal="right"/>
    </xf>
    <xf numFmtId="0" fontId="7" fillId="3" borderId="38" xfId="0" applyFont="1" applyFill="1" applyBorder="1" applyAlignment="1">
      <alignment vertical="center" wrapText="1"/>
    </xf>
    <xf numFmtId="49" fontId="4" fillId="3" borderId="38" xfId="0" applyNumberFormat="1" applyFont="1" applyFill="1" applyBorder="1" applyAlignment="1">
      <alignment horizontal="left" vertical="center" wrapText="1" indent="1"/>
    </xf>
    <xf numFmtId="44" fontId="4" fillId="3" borderId="38" xfId="2" applyFont="1" applyFill="1" applyBorder="1"/>
    <xf numFmtId="44" fontId="5" fillId="0" borderId="38" xfId="0" applyNumberFormat="1" applyFont="1" applyBorder="1"/>
    <xf numFmtId="0" fontId="5" fillId="0" borderId="38" xfId="0" applyFont="1" applyBorder="1"/>
    <xf numFmtId="10" fontId="5" fillId="0" borderId="38" xfId="1" applyNumberFormat="1" applyFont="1" applyBorder="1"/>
    <xf numFmtId="164" fontId="5" fillId="0" borderId="38" xfId="0" applyNumberFormat="1" applyFont="1" applyBorder="1"/>
    <xf numFmtId="43" fontId="5" fillId="0" borderId="38" xfId="1" applyFont="1" applyFill="1" applyBorder="1"/>
    <xf numFmtId="43" fontId="5" fillId="0" borderId="38" xfId="1" applyFont="1" applyBorder="1"/>
    <xf numFmtId="0" fontId="11" fillId="3" borderId="38" xfId="0" applyFont="1" applyFill="1" applyBorder="1" applyAlignment="1">
      <alignment horizontal="center" vertical="center"/>
    </xf>
    <xf numFmtId="0" fontId="5" fillId="3" borderId="38" xfId="0" applyFont="1" applyFill="1" applyBorder="1"/>
    <xf numFmtId="0" fontId="4" fillId="0" borderId="38" xfId="0" applyFont="1" applyBorder="1"/>
    <xf numFmtId="43" fontId="4" fillId="0" borderId="38" xfId="1" applyFont="1" applyBorder="1"/>
    <xf numFmtId="0" fontId="11" fillId="3" borderId="38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left" vertical="top" wrapText="1"/>
    </xf>
    <xf numFmtId="44" fontId="4" fillId="0" borderId="38" xfId="2" applyFont="1" applyFill="1" applyBorder="1"/>
    <xf numFmtId="44" fontId="6" fillId="0" borderId="38" xfId="2" applyFont="1" applyFill="1" applyBorder="1"/>
    <xf numFmtId="44" fontId="6" fillId="3" borderId="38" xfId="2" applyFont="1" applyFill="1" applyBorder="1"/>
    <xf numFmtId="44" fontId="2" fillId="3" borderId="38" xfId="2" applyFont="1" applyFill="1" applyBorder="1"/>
    <xf numFmtId="44" fontId="2" fillId="0" borderId="38" xfId="2" applyFont="1" applyBorder="1"/>
    <xf numFmtId="0" fontId="5" fillId="5" borderId="38" xfId="0" applyFont="1" applyFill="1" applyBorder="1"/>
    <xf numFmtId="44" fontId="2" fillId="5" borderId="38" xfId="2" applyFont="1" applyFill="1" applyBorder="1"/>
    <xf numFmtId="0" fontId="7" fillId="0" borderId="38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3" borderId="38" xfId="0" applyFont="1" applyFill="1" applyBorder="1" applyAlignment="1">
      <alignment horizontal="right"/>
    </xf>
    <xf numFmtId="0" fontId="21" fillId="9" borderId="1" xfId="0" applyFont="1" applyFill="1" applyBorder="1" applyAlignment="1">
      <alignment horizontal="center" vertical="center" wrapText="1"/>
    </xf>
    <xf numFmtId="0" fontId="22" fillId="0" borderId="1" xfId="0" applyFont="1" applyBorder="1"/>
    <xf numFmtId="44" fontId="23" fillId="0" borderId="1" xfId="2" applyFont="1" applyBorder="1" applyAlignment="1">
      <alignment horizontal="right"/>
    </xf>
    <xf numFmtId="44" fontId="22" fillId="9" borderId="1" xfId="2" applyFont="1" applyFill="1" applyBorder="1" applyAlignment="1">
      <alignment horizontal="right"/>
    </xf>
    <xf numFmtId="44" fontId="24" fillId="0" borderId="1" xfId="2" applyFont="1" applyFill="1" applyBorder="1" applyAlignment="1">
      <alignment horizontal="right"/>
    </xf>
    <xf numFmtId="44" fontId="23" fillId="9" borderId="1" xfId="2" applyFont="1" applyFill="1" applyBorder="1" applyAlignment="1">
      <alignment horizontal="right"/>
    </xf>
    <xf numFmtId="44" fontId="22" fillId="0" borderId="1" xfId="2" applyFont="1" applyBorder="1" applyAlignment="1">
      <alignment horizontal="right"/>
    </xf>
    <xf numFmtId="0" fontId="24" fillId="0" borderId="1" xfId="0" applyFont="1" applyBorder="1"/>
    <xf numFmtId="44" fontId="21" fillId="0" borderId="1" xfId="2" applyFont="1" applyBorder="1" applyAlignment="1">
      <alignment horizontal="right"/>
    </xf>
    <xf numFmtId="164" fontId="0" fillId="0" borderId="1" xfId="0" applyNumberFormat="1" applyBorder="1"/>
    <xf numFmtId="44" fontId="21" fillId="9" borderId="1" xfId="2" applyFont="1" applyFill="1" applyBorder="1" applyAlignment="1">
      <alignment horizontal="center" vertical="center" wrapText="1"/>
    </xf>
    <xf numFmtId="0" fontId="23" fillId="0" borderId="1" xfId="0" applyFont="1" applyBorder="1"/>
    <xf numFmtId="44" fontId="23" fillId="10" borderId="1" xfId="2" applyFont="1" applyFill="1" applyBorder="1" applyAlignment="1">
      <alignment horizontal="right"/>
    </xf>
    <xf numFmtId="44" fontId="23" fillId="6" borderId="1" xfId="2" applyFont="1" applyFill="1" applyBorder="1" applyAlignment="1">
      <alignment horizontal="right"/>
    </xf>
    <xf numFmtId="44" fontId="23" fillId="0" borderId="1" xfId="2" applyFont="1" applyFill="1" applyBorder="1" applyAlignment="1">
      <alignment horizontal="right"/>
    </xf>
    <xf numFmtId="44" fontId="25" fillId="10" borderId="1" xfId="2" applyFont="1" applyFill="1" applyBorder="1" applyAlignment="1">
      <alignment horizontal="right"/>
    </xf>
    <xf numFmtId="44" fontId="25" fillId="0" borderId="1" xfId="2" applyFont="1" applyFill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21" fillId="9" borderId="1" xfId="0" applyFont="1" applyFill="1" applyBorder="1" applyAlignment="1">
      <alignment horizontal="right"/>
    </xf>
    <xf numFmtId="44" fontId="21" fillId="9" borderId="1" xfId="2" applyFont="1" applyFill="1" applyBorder="1" applyAlignment="1">
      <alignment horizontal="right"/>
    </xf>
    <xf numFmtId="44" fontId="21" fillId="6" borderId="1" xfId="2" applyFont="1" applyFill="1" applyBorder="1" applyAlignment="1">
      <alignment horizontal="right"/>
    </xf>
    <xf numFmtId="0" fontId="27" fillId="3" borderId="38" xfId="0" applyFont="1" applyFill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3" borderId="38" xfId="0" applyFont="1" applyFill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/>
    </xf>
    <xf numFmtId="0" fontId="27" fillId="5" borderId="38" xfId="0" applyFont="1" applyFill="1" applyBorder="1" applyAlignment="1">
      <alignment horizontal="center" vertical="center"/>
    </xf>
    <xf numFmtId="168" fontId="28" fillId="0" borderId="38" xfId="0" applyNumberFormat="1" applyFont="1" applyBorder="1" applyAlignment="1">
      <alignment horizontal="right" vertical="center" wrapText="1"/>
    </xf>
    <xf numFmtId="49" fontId="4" fillId="0" borderId="38" xfId="0" applyNumberFormat="1" applyFont="1" applyBorder="1" applyAlignment="1">
      <alignment horizontal="left" vertical="center" wrapText="1" indent="1"/>
    </xf>
    <xf numFmtId="43" fontId="30" fillId="0" borderId="38" xfId="1" applyFont="1" applyFill="1" applyBorder="1"/>
    <xf numFmtId="0" fontId="30" fillId="0" borderId="38" xfId="0" applyFont="1" applyBorder="1"/>
    <xf numFmtId="44" fontId="2" fillId="0" borderId="38" xfId="2" applyFont="1" applyFill="1" applyBorder="1"/>
    <xf numFmtId="0" fontId="6" fillId="0" borderId="38" xfId="0" applyFont="1" applyBorder="1"/>
    <xf numFmtId="0" fontId="5" fillId="0" borderId="38" xfId="0" quotePrefix="1" applyFont="1" applyBorder="1"/>
    <xf numFmtId="0" fontId="26" fillId="0" borderId="38" xfId="0" quotePrefix="1" applyFont="1" applyBorder="1"/>
    <xf numFmtId="44" fontId="5" fillId="0" borderId="38" xfId="2" applyFont="1" applyFill="1" applyBorder="1"/>
    <xf numFmtId="0" fontId="5" fillId="0" borderId="38" xfId="0" applyFont="1" applyBorder="1" applyAlignment="1">
      <alignment horizontal="left"/>
    </xf>
    <xf numFmtId="44" fontId="5" fillId="0" borderId="38" xfId="2" applyFont="1" applyBorder="1" applyAlignment="1">
      <alignment horizontal="left"/>
    </xf>
    <xf numFmtId="44" fontId="30" fillId="0" borderId="38" xfId="2" applyFont="1" applyFill="1" applyBorder="1"/>
    <xf numFmtId="44" fontId="5" fillId="0" borderId="38" xfId="2" applyFont="1" applyBorder="1"/>
    <xf numFmtId="49" fontId="4" fillId="0" borderId="39" xfId="0" applyNumberFormat="1" applyFont="1" applyBorder="1" applyAlignment="1">
      <alignment horizontal="left" vertical="center" wrapText="1" indent="1"/>
    </xf>
    <xf numFmtId="0" fontId="5" fillId="0" borderId="38" xfId="0" applyFont="1" applyBorder="1" applyAlignment="1">
      <alignment horizontal="center"/>
    </xf>
    <xf numFmtId="0" fontId="5" fillId="4" borderId="38" xfId="0" applyFont="1" applyFill="1" applyBorder="1"/>
    <xf numFmtId="44" fontId="4" fillId="4" borderId="38" xfId="2" applyFont="1" applyFill="1" applyBorder="1"/>
    <xf numFmtId="0" fontId="5" fillId="0" borderId="38" xfId="0" applyFont="1" applyBorder="1" applyAlignment="1">
      <alignment wrapText="1"/>
    </xf>
    <xf numFmtId="0" fontId="31" fillId="3" borderId="38" xfId="0" applyFont="1" applyFill="1" applyBorder="1" applyAlignment="1">
      <alignment horizontal="center" vertical="center"/>
    </xf>
    <xf numFmtId="0" fontId="32" fillId="3" borderId="38" xfId="0" applyFont="1" applyFill="1" applyBorder="1"/>
    <xf numFmtId="44" fontId="32" fillId="3" borderId="38" xfId="2" applyFont="1" applyFill="1" applyBorder="1"/>
    <xf numFmtId="44" fontId="29" fillId="0" borderId="38" xfId="2" applyFont="1" applyFill="1" applyBorder="1"/>
    <xf numFmtId="43" fontId="29" fillId="0" borderId="38" xfId="1" applyFont="1" applyBorder="1"/>
    <xf numFmtId="0" fontId="29" fillId="0" borderId="38" xfId="0" applyFont="1" applyBorder="1"/>
    <xf numFmtId="0" fontId="33" fillId="0" borderId="38" xfId="0" applyFont="1" applyBorder="1" applyAlignment="1">
      <alignment horizontal="center" vertical="center"/>
    </xf>
    <xf numFmtId="44" fontId="29" fillId="0" borderId="38" xfId="2" applyFont="1" applyBorder="1"/>
    <xf numFmtId="167" fontId="12" fillId="11" borderId="27" xfId="1" applyNumberFormat="1" applyFont="1" applyFill="1" applyBorder="1" applyAlignment="1" applyProtection="1">
      <alignment vertical="center"/>
    </xf>
    <xf numFmtId="167" fontId="12" fillId="11" borderId="6" xfId="1" applyNumberFormat="1" applyFont="1" applyFill="1" applyBorder="1" applyAlignment="1" applyProtection="1">
      <alignment vertical="center"/>
    </xf>
    <xf numFmtId="167" fontId="12" fillId="11" borderId="9" xfId="1" applyNumberFormat="1" applyFont="1" applyFill="1" applyBorder="1" applyAlignment="1">
      <alignment horizontal="left" vertical="center"/>
    </xf>
    <xf numFmtId="167" fontId="12" fillId="11" borderId="21" xfId="1" applyNumberFormat="1" applyFont="1" applyFill="1" applyBorder="1" applyAlignment="1">
      <alignment horizontal="left" vertical="center"/>
    </xf>
    <xf numFmtId="167" fontId="8" fillId="11" borderId="25" xfId="0" applyNumberFormat="1" applyFont="1" applyFill="1" applyBorder="1" applyAlignment="1">
      <alignment vertical="center"/>
    </xf>
    <xf numFmtId="0" fontId="12" fillId="11" borderId="10" xfId="0" applyFont="1" applyFill="1" applyBorder="1" applyAlignment="1">
      <alignment horizontal="center" vertical="center"/>
    </xf>
    <xf numFmtId="0" fontId="12" fillId="12" borderId="11" xfId="0" applyFont="1" applyFill="1" applyBorder="1" applyAlignment="1">
      <alignment horizontal="center" vertical="center"/>
    </xf>
    <xf numFmtId="165" fontId="12" fillId="8" borderId="5" xfId="1" applyNumberFormat="1" applyFont="1" applyFill="1" applyBorder="1" applyAlignment="1" applyProtection="1">
      <alignment vertical="center"/>
    </xf>
    <xf numFmtId="0" fontId="12" fillId="0" borderId="40" xfId="0" applyFont="1" applyBorder="1" applyAlignment="1">
      <alignment horizontal="center" vertical="center" wrapText="1"/>
    </xf>
    <xf numFmtId="165" fontId="8" fillId="2" borderId="23" xfId="0" applyNumberFormat="1" applyFont="1" applyFill="1" applyBorder="1" applyAlignment="1">
      <alignment vertical="center"/>
    </xf>
    <xf numFmtId="44" fontId="4" fillId="13" borderId="38" xfId="2" applyFont="1" applyFill="1" applyBorder="1"/>
    <xf numFmtId="44" fontId="2" fillId="13" borderId="38" xfId="2" applyFont="1" applyFill="1" applyBorder="1"/>
    <xf numFmtId="0" fontId="7" fillId="0" borderId="38" xfId="0" applyFont="1" applyBorder="1" applyAlignment="1">
      <alignment horizontal="center"/>
    </xf>
    <xf numFmtId="0" fontId="7" fillId="3" borderId="38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left" vertical="top" wrapText="1"/>
    </xf>
    <xf numFmtId="0" fontId="5" fillId="3" borderId="3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center" vertical="top" wrapText="1"/>
    </xf>
    <xf numFmtId="0" fontId="3" fillId="7" borderId="38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44" fontId="21" fillId="9" borderId="2" xfId="2" applyFont="1" applyFill="1" applyBorder="1" applyAlignment="1">
      <alignment horizontal="center" vertical="center" wrapText="1"/>
    </xf>
    <xf numFmtId="44" fontId="21" fillId="9" borderId="3" xfId="2" applyFont="1" applyFill="1" applyBorder="1" applyAlignment="1">
      <alignment horizontal="center" vertical="center" wrapText="1"/>
    </xf>
    <xf numFmtId="166" fontId="13" fillId="0" borderId="0" xfId="1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4">
    <cellStyle name="Euro" xfId="3" xr:uid="{00000000-0005-0000-0000-000000000000}"/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G82"/>
  <sheetViews>
    <sheetView view="pageBreakPreview" topLeftCell="B1" zoomScaleNormal="100" zoomScaleSheetLayoutView="100" workbookViewId="0">
      <selection activeCell="D53" sqref="D53"/>
    </sheetView>
  </sheetViews>
  <sheetFormatPr defaultColWidth="8.7109375" defaultRowHeight="16.5" x14ac:dyDescent="0.3"/>
  <cols>
    <col min="1" max="1" width="34.5703125" style="91" customWidth="1"/>
    <col min="2" max="2" width="4.5703125" style="120" customWidth="1"/>
    <col min="3" max="3" width="106.140625" style="73" customWidth="1"/>
    <col min="4" max="4" width="17.7109375" style="88" customWidth="1"/>
    <col min="5" max="5" width="17.5703125" style="73" customWidth="1"/>
    <col min="6" max="6" width="18.85546875" style="77" customWidth="1"/>
    <col min="7" max="255" width="9.140625" style="73"/>
    <col min="256" max="256" width="20" style="73" customWidth="1"/>
    <col min="257" max="257" width="3" style="73" customWidth="1"/>
    <col min="258" max="258" width="103.28515625" style="73" customWidth="1"/>
    <col min="259" max="260" width="16.7109375" style="73" customWidth="1"/>
    <col min="261" max="511" width="9.140625" style="73"/>
    <col min="512" max="512" width="20" style="73" customWidth="1"/>
    <col min="513" max="513" width="3" style="73" customWidth="1"/>
    <col min="514" max="514" width="103.28515625" style="73" customWidth="1"/>
    <col min="515" max="516" width="16.7109375" style="73" customWidth="1"/>
    <col min="517" max="767" width="9.140625" style="73"/>
    <col min="768" max="768" width="20" style="73" customWidth="1"/>
    <col min="769" max="769" width="3" style="73" customWidth="1"/>
    <col min="770" max="770" width="103.28515625" style="73" customWidth="1"/>
    <col min="771" max="772" width="16.7109375" style="73" customWidth="1"/>
    <col min="773" max="1023" width="9.140625" style="73"/>
    <col min="1024" max="1024" width="20" style="73" customWidth="1"/>
    <col min="1025" max="1025" width="3" style="73" customWidth="1"/>
    <col min="1026" max="1026" width="103.28515625" style="73" customWidth="1"/>
    <col min="1027" max="1028" width="16.7109375" style="73" customWidth="1"/>
    <col min="1029" max="1279" width="9.140625" style="73"/>
    <col min="1280" max="1280" width="20" style="73" customWidth="1"/>
    <col min="1281" max="1281" width="3" style="73" customWidth="1"/>
    <col min="1282" max="1282" width="103.28515625" style="73" customWidth="1"/>
    <col min="1283" max="1284" width="16.7109375" style="73" customWidth="1"/>
    <col min="1285" max="1535" width="9.140625" style="73"/>
    <col min="1536" max="1536" width="20" style="73" customWidth="1"/>
    <col min="1537" max="1537" width="3" style="73" customWidth="1"/>
    <col min="1538" max="1538" width="103.28515625" style="73" customWidth="1"/>
    <col min="1539" max="1540" width="16.7109375" style="73" customWidth="1"/>
    <col min="1541" max="1791" width="9.140625" style="73"/>
    <col min="1792" max="1792" width="20" style="73" customWidth="1"/>
    <col min="1793" max="1793" width="3" style="73" customWidth="1"/>
    <col min="1794" max="1794" width="103.28515625" style="73" customWidth="1"/>
    <col min="1795" max="1796" width="16.7109375" style="73" customWidth="1"/>
    <col min="1797" max="2047" width="9.140625" style="73"/>
    <col min="2048" max="2048" width="20" style="73" customWidth="1"/>
    <col min="2049" max="2049" width="3" style="73" customWidth="1"/>
    <col min="2050" max="2050" width="103.28515625" style="73" customWidth="1"/>
    <col min="2051" max="2052" width="16.7109375" style="73" customWidth="1"/>
    <col min="2053" max="2303" width="9.140625" style="73"/>
    <col min="2304" max="2304" width="20" style="73" customWidth="1"/>
    <col min="2305" max="2305" width="3" style="73" customWidth="1"/>
    <col min="2306" max="2306" width="103.28515625" style="73" customWidth="1"/>
    <col min="2307" max="2308" width="16.7109375" style="73" customWidth="1"/>
    <col min="2309" max="2559" width="9.140625" style="73"/>
    <col min="2560" max="2560" width="20" style="73" customWidth="1"/>
    <col min="2561" max="2561" width="3" style="73" customWidth="1"/>
    <col min="2562" max="2562" width="103.28515625" style="73" customWidth="1"/>
    <col min="2563" max="2564" width="16.7109375" style="73" customWidth="1"/>
    <col min="2565" max="2815" width="9.140625" style="73"/>
    <col min="2816" max="2816" width="20" style="73" customWidth="1"/>
    <col min="2817" max="2817" width="3" style="73" customWidth="1"/>
    <col min="2818" max="2818" width="103.28515625" style="73" customWidth="1"/>
    <col min="2819" max="2820" width="16.7109375" style="73" customWidth="1"/>
    <col min="2821" max="3071" width="9.140625" style="73"/>
    <col min="3072" max="3072" width="20" style="73" customWidth="1"/>
    <col min="3073" max="3073" width="3" style="73" customWidth="1"/>
    <col min="3074" max="3074" width="103.28515625" style="73" customWidth="1"/>
    <col min="3075" max="3076" width="16.7109375" style="73" customWidth="1"/>
    <col min="3077" max="3327" width="9.140625" style="73"/>
    <col min="3328" max="3328" width="20" style="73" customWidth="1"/>
    <col min="3329" max="3329" width="3" style="73" customWidth="1"/>
    <col min="3330" max="3330" width="103.28515625" style="73" customWidth="1"/>
    <col min="3331" max="3332" width="16.7109375" style="73" customWidth="1"/>
    <col min="3333" max="3583" width="9.140625" style="73"/>
    <col min="3584" max="3584" width="20" style="73" customWidth="1"/>
    <col min="3585" max="3585" width="3" style="73" customWidth="1"/>
    <col min="3586" max="3586" width="103.28515625" style="73" customWidth="1"/>
    <col min="3587" max="3588" width="16.7109375" style="73" customWidth="1"/>
    <col min="3589" max="3839" width="9.140625" style="73"/>
    <col min="3840" max="3840" width="20" style="73" customWidth="1"/>
    <col min="3841" max="3841" width="3" style="73" customWidth="1"/>
    <col min="3842" max="3842" width="103.28515625" style="73" customWidth="1"/>
    <col min="3843" max="3844" width="16.7109375" style="73" customWidth="1"/>
    <col min="3845" max="4095" width="9.140625" style="73"/>
    <col min="4096" max="4096" width="20" style="73" customWidth="1"/>
    <col min="4097" max="4097" width="3" style="73" customWidth="1"/>
    <col min="4098" max="4098" width="103.28515625" style="73" customWidth="1"/>
    <col min="4099" max="4100" width="16.7109375" style="73" customWidth="1"/>
    <col min="4101" max="4351" width="9.140625" style="73"/>
    <col min="4352" max="4352" width="20" style="73" customWidth="1"/>
    <col min="4353" max="4353" width="3" style="73" customWidth="1"/>
    <col min="4354" max="4354" width="103.28515625" style="73" customWidth="1"/>
    <col min="4355" max="4356" width="16.7109375" style="73" customWidth="1"/>
    <col min="4357" max="4607" width="9.140625" style="73"/>
    <col min="4608" max="4608" width="20" style="73" customWidth="1"/>
    <col min="4609" max="4609" width="3" style="73" customWidth="1"/>
    <col min="4610" max="4610" width="103.28515625" style="73" customWidth="1"/>
    <col min="4611" max="4612" width="16.7109375" style="73" customWidth="1"/>
    <col min="4613" max="4863" width="9.140625" style="73"/>
    <col min="4864" max="4864" width="20" style="73" customWidth="1"/>
    <col min="4865" max="4865" width="3" style="73" customWidth="1"/>
    <col min="4866" max="4866" width="103.28515625" style="73" customWidth="1"/>
    <col min="4867" max="4868" width="16.7109375" style="73" customWidth="1"/>
    <col min="4869" max="5119" width="9.140625" style="73"/>
    <col min="5120" max="5120" width="20" style="73" customWidth="1"/>
    <col min="5121" max="5121" width="3" style="73" customWidth="1"/>
    <col min="5122" max="5122" width="103.28515625" style="73" customWidth="1"/>
    <col min="5123" max="5124" width="16.7109375" style="73" customWidth="1"/>
    <col min="5125" max="5375" width="9.140625" style="73"/>
    <col min="5376" max="5376" width="20" style="73" customWidth="1"/>
    <col min="5377" max="5377" width="3" style="73" customWidth="1"/>
    <col min="5378" max="5378" width="103.28515625" style="73" customWidth="1"/>
    <col min="5379" max="5380" width="16.7109375" style="73" customWidth="1"/>
    <col min="5381" max="5631" width="9.140625" style="73"/>
    <col min="5632" max="5632" width="20" style="73" customWidth="1"/>
    <col min="5633" max="5633" width="3" style="73" customWidth="1"/>
    <col min="5634" max="5634" width="103.28515625" style="73" customWidth="1"/>
    <col min="5635" max="5636" width="16.7109375" style="73" customWidth="1"/>
    <col min="5637" max="5887" width="9.140625" style="73"/>
    <col min="5888" max="5888" width="20" style="73" customWidth="1"/>
    <col min="5889" max="5889" width="3" style="73" customWidth="1"/>
    <col min="5890" max="5890" width="103.28515625" style="73" customWidth="1"/>
    <col min="5891" max="5892" width="16.7109375" style="73" customWidth="1"/>
    <col min="5893" max="6143" width="9.140625" style="73"/>
    <col min="6144" max="6144" width="20" style="73" customWidth="1"/>
    <col min="6145" max="6145" width="3" style="73" customWidth="1"/>
    <col min="6146" max="6146" width="103.28515625" style="73" customWidth="1"/>
    <col min="6147" max="6148" width="16.7109375" style="73" customWidth="1"/>
    <col min="6149" max="6399" width="9.140625" style="73"/>
    <col min="6400" max="6400" width="20" style="73" customWidth="1"/>
    <col min="6401" max="6401" width="3" style="73" customWidth="1"/>
    <col min="6402" max="6402" width="103.28515625" style="73" customWidth="1"/>
    <col min="6403" max="6404" width="16.7109375" style="73" customWidth="1"/>
    <col min="6405" max="6655" width="9.140625" style="73"/>
    <col min="6656" max="6656" width="20" style="73" customWidth="1"/>
    <col min="6657" max="6657" width="3" style="73" customWidth="1"/>
    <col min="6658" max="6658" width="103.28515625" style="73" customWidth="1"/>
    <col min="6659" max="6660" width="16.7109375" style="73" customWidth="1"/>
    <col min="6661" max="6911" width="9.140625" style="73"/>
    <col min="6912" max="6912" width="20" style="73" customWidth="1"/>
    <col min="6913" max="6913" width="3" style="73" customWidth="1"/>
    <col min="6914" max="6914" width="103.28515625" style="73" customWidth="1"/>
    <col min="6915" max="6916" width="16.7109375" style="73" customWidth="1"/>
    <col min="6917" max="7167" width="9.140625" style="73"/>
    <col min="7168" max="7168" width="20" style="73" customWidth="1"/>
    <col min="7169" max="7169" width="3" style="73" customWidth="1"/>
    <col min="7170" max="7170" width="103.28515625" style="73" customWidth="1"/>
    <col min="7171" max="7172" width="16.7109375" style="73" customWidth="1"/>
    <col min="7173" max="7423" width="9.140625" style="73"/>
    <col min="7424" max="7424" width="20" style="73" customWidth="1"/>
    <col min="7425" max="7425" width="3" style="73" customWidth="1"/>
    <col min="7426" max="7426" width="103.28515625" style="73" customWidth="1"/>
    <col min="7427" max="7428" width="16.7109375" style="73" customWidth="1"/>
    <col min="7429" max="7679" width="9.140625" style="73"/>
    <col min="7680" max="7680" width="20" style="73" customWidth="1"/>
    <col min="7681" max="7681" width="3" style="73" customWidth="1"/>
    <col min="7682" max="7682" width="103.28515625" style="73" customWidth="1"/>
    <col min="7683" max="7684" width="16.7109375" style="73" customWidth="1"/>
    <col min="7685" max="7935" width="9.140625" style="73"/>
    <col min="7936" max="7936" width="20" style="73" customWidth="1"/>
    <col min="7937" max="7937" width="3" style="73" customWidth="1"/>
    <col min="7938" max="7938" width="103.28515625" style="73" customWidth="1"/>
    <col min="7939" max="7940" width="16.7109375" style="73" customWidth="1"/>
    <col min="7941" max="8191" width="9.140625" style="73"/>
    <col min="8192" max="8192" width="20" style="73" customWidth="1"/>
    <col min="8193" max="8193" width="3" style="73" customWidth="1"/>
    <col min="8194" max="8194" width="103.28515625" style="73" customWidth="1"/>
    <col min="8195" max="8196" width="16.7109375" style="73" customWidth="1"/>
    <col min="8197" max="8447" width="9.140625" style="73"/>
    <col min="8448" max="8448" width="20" style="73" customWidth="1"/>
    <col min="8449" max="8449" width="3" style="73" customWidth="1"/>
    <col min="8450" max="8450" width="103.28515625" style="73" customWidth="1"/>
    <col min="8451" max="8452" width="16.7109375" style="73" customWidth="1"/>
    <col min="8453" max="8703" width="9.140625" style="73"/>
    <col min="8704" max="8704" width="20" style="73" customWidth="1"/>
    <col min="8705" max="8705" width="3" style="73" customWidth="1"/>
    <col min="8706" max="8706" width="103.28515625" style="73" customWidth="1"/>
    <col min="8707" max="8708" width="16.7109375" style="73" customWidth="1"/>
    <col min="8709" max="8959" width="9.140625" style="73"/>
    <col min="8960" max="8960" width="20" style="73" customWidth="1"/>
    <col min="8961" max="8961" width="3" style="73" customWidth="1"/>
    <col min="8962" max="8962" width="103.28515625" style="73" customWidth="1"/>
    <col min="8963" max="8964" width="16.7109375" style="73" customWidth="1"/>
    <col min="8965" max="9215" width="9.140625" style="73"/>
    <col min="9216" max="9216" width="20" style="73" customWidth="1"/>
    <col min="9217" max="9217" width="3" style="73" customWidth="1"/>
    <col min="9218" max="9218" width="103.28515625" style="73" customWidth="1"/>
    <col min="9219" max="9220" width="16.7109375" style="73" customWidth="1"/>
    <col min="9221" max="9471" width="9.140625" style="73"/>
    <col min="9472" max="9472" width="20" style="73" customWidth="1"/>
    <col min="9473" max="9473" width="3" style="73" customWidth="1"/>
    <col min="9474" max="9474" width="103.28515625" style="73" customWidth="1"/>
    <col min="9475" max="9476" width="16.7109375" style="73" customWidth="1"/>
    <col min="9477" max="9727" width="9.140625" style="73"/>
    <col min="9728" max="9728" width="20" style="73" customWidth="1"/>
    <col min="9729" max="9729" width="3" style="73" customWidth="1"/>
    <col min="9730" max="9730" width="103.28515625" style="73" customWidth="1"/>
    <col min="9731" max="9732" width="16.7109375" style="73" customWidth="1"/>
    <col min="9733" max="9983" width="9.140625" style="73"/>
    <col min="9984" max="9984" width="20" style="73" customWidth="1"/>
    <col min="9985" max="9985" width="3" style="73" customWidth="1"/>
    <col min="9986" max="9986" width="103.28515625" style="73" customWidth="1"/>
    <col min="9987" max="9988" width="16.7109375" style="73" customWidth="1"/>
    <col min="9989" max="10239" width="9.140625" style="73"/>
    <col min="10240" max="10240" width="20" style="73" customWidth="1"/>
    <col min="10241" max="10241" width="3" style="73" customWidth="1"/>
    <col min="10242" max="10242" width="103.28515625" style="73" customWidth="1"/>
    <col min="10243" max="10244" width="16.7109375" style="73" customWidth="1"/>
    <col min="10245" max="10495" width="9.140625" style="73"/>
    <col min="10496" max="10496" width="20" style="73" customWidth="1"/>
    <col min="10497" max="10497" width="3" style="73" customWidth="1"/>
    <col min="10498" max="10498" width="103.28515625" style="73" customWidth="1"/>
    <col min="10499" max="10500" width="16.7109375" style="73" customWidth="1"/>
    <col min="10501" max="10751" width="9.140625" style="73"/>
    <col min="10752" max="10752" width="20" style="73" customWidth="1"/>
    <col min="10753" max="10753" width="3" style="73" customWidth="1"/>
    <col min="10754" max="10754" width="103.28515625" style="73" customWidth="1"/>
    <col min="10755" max="10756" width="16.7109375" style="73" customWidth="1"/>
    <col min="10757" max="11007" width="9.140625" style="73"/>
    <col min="11008" max="11008" width="20" style="73" customWidth="1"/>
    <col min="11009" max="11009" width="3" style="73" customWidth="1"/>
    <col min="11010" max="11010" width="103.28515625" style="73" customWidth="1"/>
    <col min="11011" max="11012" width="16.7109375" style="73" customWidth="1"/>
    <col min="11013" max="11263" width="9.140625" style="73"/>
    <col min="11264" max="11264" width="20" style="73" customWidth="1"/>
    <col min="11265" max="11265" width="3" style="73" customWidth="1"/>
    <col min="11266" max="11266" width="103.28515625" style="73" customWidth="1"/>
    <col min="11267" max="11268" width="16.7109375" style="73" customWidth="1"/>
    <col min="11269" max="11519" width="9.140625" style="73"/>
    <col min="11520" max="11520" width="20" style="73" customWidth="1"/>
    <col min="11521" max="11521" width="3" style="73" customWidth="1"/>
    <col min="11522" max="11522" width="103.28515625" style="73" customWidth="1"/>
    <col min="11523" max="11524" width="16.7109375" style="73" customWidth="1"/>
    <col min="11525" max="11775" width="9.140625" style="73"/>
    <col min="11776" max="11776" width="20" style="73" customWidth="1"/>
    <col min="11777" max="11777" width="3" style="73" customWidth="1"/>
    <col min="11778" max="11778" width="103.28515625" style="73" customWidth="1"/>
    <col min="11779" max="11780" width="16.7109375" style="73" customWidth="1"/>
    <col min="11781" max="12031" width="9.140625" style="73"/>
    <col min="12032" max="12032" width="20" style="73" customWidth="1"/>
    <col min="12033" max="12033" width="3" style="73" customWidth="1"/>
    <col min="12034" max="12034" width="103.28515625" style="73" customWidth="1"/>
    <col min="12035" max="12036" width="16.7109375" style="73" customWidth="1"/>
    <col min="12037" max="12287" width="9.140625" style="73"/>
    <col min="12288" max="12288" width="20" style="73" customWidth="1"/>
    <col min="12289" max="12289" width="3" style="73" customWidth="1"/>
    <col min="12290" max="12290" width="103.28515625" style="73" customWidth="1"/>
    <col min="12291" max="12292" width="16.7109375" style="73" customWidth="1"/>
    <col min="12293" max="12543" width="9.140625" style="73"/>
    <col min="12544" max="12544" width="20" style="73" customWidth="1"/>
    <col min="12545" max="12545" width="3" style="73" customWidth="1"/>
    <col min="12546" max="12546" width="103.28515625" style="73" customWidth="1"/>
    <col min="12547" max="12548" width="16.7109375" style="73" customWidth="1"/>
    <col min="12549" max="12799" width="9.140625" style="73"/>
    <col min="12800" max="12800" width="20" style="73" customWidth="1"/>
    <col min="12801" max="12801" width="3" style="73" customWidth="1"/>
    <col min="12802" max="12802" width="103.28515625" style="73" customWidth="1"/>
    <col min="12803" max="12804" width="16.7109375" style="73" customWidth="1"/>
    <col min="12805" max="13055" width="9.140625" style="73"/>
    <col min="13056" max="13056" width="20" style="73" customWidth="1"/>
    <col min="13057" max="13057" width="3" style="73" customWidth="1"/>
    <col min="13058" max="13058" width="103.28515625" style="73" customWidth="1"/>
    <col min="13059" max="13060" width="16.7109375" style="73" customWidth="1"/>
    <col min="13061" max="13311" width="9.140625" style="73"/>
    <col min="13312" max="13312" width="20" style="73" customWidth="1"/>
    <col min="13313" max="13313" width="3" style="73" customWidth="1"/>
    <col min="13314" max="13314" width="103.28515625" style="73" customWidth="1"/>
    <col min="13315" max="13316" width="16.7109375" style="73" customWidth="1"/>
    <col min="13317" max="13567" width="9.140625" style="73"/>
    <col min="13568" max="13568" width="20" style="73" customWidth="1"/>
    <col min="13569" max="13569" width="3" style="73" customWidth="1"/>
    <col min="13570" max="13570" width="103.28515625" style="73" customWidth="1"/>
    <col min="13571" max="13572" width="16.7109375" style="73" customWidth="1"/>
    <col min="13573" max="13823" width="9.140625" style="73"/>
    <col min="13824" max="13824" width="20" style="73" customWidth="1"/>
    <col min="13825" max="13825" width="3" style="73" customWidth="1"/>
    <col min="13826" max="13826" width="103.28515625" style="73" customWidth="1"/>
    <col min="13827" max="13828" width="16.7109375" style="73" customWidth="1"/>
    <col min="13829" max="14079" width="9.140625" style="73"/>
    <col min="14080" max="14080" width="20" style="73" customWidth="1"/>
    <col min="14081" max="14081" width="3" style="73" customWidth="1"/>
    <col min="14082" max="14082" width="103.28515625" style="73" customWidth="1"/>
    <col min="14083" max="14084" width="16.7109375" style="73" customWidth="1"/>
    <col min="14085" max="14335" width="9.140625" style="73"/>
    <col min="14336" max="14336" width="20" style="73" customWidth="1"/>
    <col min="14337" max="14337" width="3" style="73" customWidth="1"/>
    <col min="14338" max="14338" width="103.28515625" style="73" customWidth="1"/>
    <col min="14339" max="14340" width="16.7109375" style="73" customWidth="1"/>
    <col min="14341" max="14591" width="9.140625" style="73"/>
    <col min="14592" max="14592" width="20" style="73" customWidth="1"/>
    <col min="14593" max="14593" width="3" style="73" customWidth="1"/>
    <col min="14594" max="14594" width="103.28515625" style="73" customWidth="1"/>
    <col min="14595" max="14596" width="16.7109375" style="73" customWidth="1"/>
    <col min="14597" max="14847" width="9.140625" style="73"/>
    <col min="14848" max="14848" width="20" style="73" customWidth="1"/>
    <col min="14849" max="14849" width="3" style="73" customWidth="1"/>
    <col min="14850" max="14850" width="103.28515625" style="73" customWidth="1"/>
    <col min="14851" max="14852" width="16.7109375" style="73" customWidth="1"/>
    <col min="14853" max="15103" width="9.140625" style="73"/>
    <col min="15104" max="15104" width="20" style="73" customWidth="1"/>
    <col min="15105" max="15105" width="3" style="73" customWidth="1"/>
    <col min="15106" max="15106" width="103.28515625" style="73" customWidth="1"/>
    <col min="15107" max="15108" width="16.7109375" style="73" customWidth="1"/>
    <col min="15109" max="15359" width="9.140625" style="73"/>
    <col min="15360" max="15360" width="20" style="73" customWidth="1"/>
    <col min="15361" max="15361" width="3" style="73" customWidth="1"/>
    <col min="15362" max="15362" width="103.28515625" style="73" customWidth="1"/>
    <col min="15363" max="15364" width="16.7109375" style="73" customWidth="1"/>
    <col min="15365" max="15615" width="9.140625" style="73"/>
    <col min="15616" max="15616" width="20" style="73" customWidth="1"/>
    <col min="15617" max="15617" width="3" style="73" customWidth="1"/>
    <col min="15618" max="15618" width="103.28515625" style="73" customWidth="1"/>
    <col min="15619" max="15620" width="16.7109375" style="73" customWidth="1"/>
    <col min="15621" max="15871" width="9.140625" style="73"/>
    <col min="15872" max="15872" width="20" style="73" customWidth="1"/>
    <col min="15873" max="15873" width="3" style="73" customWidth="1"/>
    <col min="15874" max="15874" width="103.28515625" style="73" customWidth="1"/>
    <col min="15875" max="15876" width="16.7109375" style="73" customWidth="1"/>
    <col min="15877" max="16127" width="9.140625" style="73"/>
    <col min="16128" max="16128" width="20" style="73" customWidth="1"/>
    <col min="16129" max="16129" width="3" style="73" customWidth="1"/>
    <col min="16130" max="16130" width="103.28515625" style="73" customWidth="1"/>
    <col min="16131" max="16132" width="16.7109375" style="73" customWidth="1"/>
    <col min="16133" max="16383" width="9.140625" style="73"/>
    <col min="16384" max="16384" width="9.140625" style="73" customWidth="1"/>
  </cols>
  <sheetData>
    <row r="1" spans="1:7" ht="18.600000000000001" customHeight="1" x14ac:dyDescent="0.3">
      <c r="A1" s="160"/>
      <c r="B1" s="160"/>
      <c r="C1" s="160"/>
      <c r="D1" s="68" t="s">
        <v>0</v>
      </c>
    </row>
    <row r="2" spans="1:7" ht="43.15" customHeight="1" x14ac:dyDescent="0.3">
      <c r="A2" s="166" t="s">
        <v>203</v>
      </c>
      <c r="B2" s="166"/>
      <c r="C2" s="166"/>
      <c r="D2" s="166"/>
    </row>
    <row r="3" spans="1:7" ht="27" customHeight="1" x14ac:dyDescent="0.3">
      <c r="A3" s="69" t="s">
        <v>1</v>
      </c>
      <c r="B3" s="117"/>
      <c r="C3" s="78" t="s">
        <v>2</v>
      </c>
      <c r="D3" s="78">
        <v>2024</v>
      </c>
      <c r="F3" s="76"/>
      <c r="G3" s="122"/>
    </row>
    <row r="4" spans="1:7" s="125" customFormat="1" ht="17.45" customHeight="1" x14ac:dyDescent="0.3">
      <c r="A4" s="164" t="s">
        <v>3</v>
      </c>
      <c r="B4" s="118">
        <v>1</v>
      </c>
      <c r="C4" s="123" t="s">
        <v>4</v>
      </c>
      <c r="D4" s="88">
        <v>7364.15</v>
      </c>
      <c r="E4" s="122"/>
      <c r="F4" s="124"/>
      <c r="G4" s="122"/>
    </row>
    <row r="5" spans="1:7" ht="17.45" customHeight="1" x14ac:dyDescent="0.3">
      <c r="A5" s="164"/>
      <c r="B5" s="118">
        <v>2</v>
      </c>
      <c r="C5" s="123" t="s">
        <v>5</v>
      </c>
      <c r="D5" s="88">
        <v>899.74</v>
      </c>
      <c r="E5" s="122"/>
      <c r="G5" s="122"/>
    </row>
    <row r="6" spans="1:7" ht="17.45" customHeight="1" x14ac:dyDescent="0.3">
      <c r="A6" s="164"/>
      <c r="B6" s="118">
        <v>3</v>
      </c>
      <c r="C6" s="123" t="s">
        <v>6</v>
      </c>
      <c r="D6" s="88">
        <v>365.61</v>
      </c>
      <c r="E6" s="122"/>
      <c r="G6" s="122"/>
    </row>
    <row r="7" spans="1:7" ht="17.45" customHeight="1" x14ac:dyDescent="0.3">
      <c r="A7" s="164"/>
      <c r="B7" s="118">
        <v>4</v>
      </c>
      <c r="C7" s="123" t="s">
        <v>7</v>
      </c>
      <c r="D7" s="88">
        <v>270.60000000000002</v>
      </c>
      <c r="E7" s="122"/>
    </row>
    <row r="8" spans="1:7" ht="16.899999999999999" customHeight="1" x14ac:dyDescent="0.3">
      <c r="A8" s="164"/>
      <c r="B8" s="118">
        <v>5</v>
      </c>
      <c r="C8" s="123" t="s">
        <v>8</v>
      </c>
      <c r="D8" s="88">
        <v>0</v>
      </c>
    </row>
    <row r="9" spans="1:7" ht="17.45" customHeight="1" x14ac:dyDescent="0.3">
      <c r="A9" s="164"/>
      <c r="B9" s="118">
        <v>6</v>
      </c>
      <c r="C9" s="123" t="s">
        <v>9</v>
      </c>
      <c r="D9" s="88">
        <v>710.28</v>
      </c>
    </row>
    <row r="10" spans="1:7" ht="17.45" customHeight="1" x14ac:dyDescent="0.3">
      <c r="A10" s="164"/>
      <c r="B10" s="118">
        <v>7</v>
      </c>
      <c r="C10" s="123" t="s">
        <v>10</v>
      </c>
      <c r="D10" s="88">
        <v>0</v>
      </c>
    </row>
    <row r="11" spans="1:7" ht="19.5" customHeight="1" x14ac:dyDescent="0.3">
      <c r="A11" s="164"/>
      <c r="B11" s="118">
        <v>8</v>
      </c>
      <c r="C11" s="123" t="s">
        <v>11</v>
      </c>
      <c r="D11" s="88">
        <v>0</v>
      </c>
    </row>
    <row r="12" spans="1:7" ht="17.45" customHeight="1" x14ac:dyDescent="0.3">
      <c r="A12" s="164"/>
      <c r="B12" s="118">
        <v>9</v>
      </c>
      <c r="C12" s="123" t="s">
        <v>12</v>
      </c>
      <c r="D12" s="88">
        <v>0</v>
      </c>
    </row>
    <row r="13" spans="1:7" ht="32.25" customHeight="1" x14ac:dyDescent="0.3">
      <c r="A13" s="164"/>
      <c r="B13" s="118">
        <v>10</v>
      </c>
      <c r="C13" s="123" t="s">
        <v>13</v>
      </c>
      <c r="D13" s="88">
        <v>550.38</v>
      </c>
    </row>
    <row r="14" spans="1:7" ht="17.45" customHeight="1" x14ac:dyDescent="0.3">
      <c r="A14" s="164"/>
      <c r="B14" s="118">
        <v>11</v>
      </c>
      <c r="C14" s="123" t="s">
        <v>14</v>
      </c>
      <c r="D14" s="88">
        <v>0</v>
      </c>
    </row>
    <row r="15" spans="1:7" ht="17.45" customHeight="1" x14ac:dyDescent="0.3">
      <c r="A15" s="164"/>
      <c r="B15" s="118">
        <v>12</v>
      </c>
      <c r="C15" s="123" t="s">
        <v>15</v>
      </c>
      <c r="D15" s="126">
        <v>0</v>
      </c>
      <c r="E15" s="127"/>
    </row>
    <row r="16" spans="1:7" ht="17.45" customHeight="1" x14ac:dyDescent="0.3">
      <c r="A16" s="164"/>
      <c r="B16" s="119">
        <v>13</v>
      </c>
      <c r="C16" s="70" t="s">
        <v>16</v>
      </c>
      <c r="D16" s="158">
        <f>SUM(D4:D15)</f>
        <v>10160.76</v>
      </c>
      <c r="E16" s="72"/>
      <c r="F16" s="76"/>
    </row>
    <row r="17" spans="1:6" ht="17.45" customHeight="1" x14ac:dyDescent="0.3">
      <c r="A17" s="164" t="s">
        <v>3</v>
      </c>
      <c r="B17" s="118">
        <v>14</v>
      </c>
      <c r="C17" s="123" t="s">
        <v>17</v>
      </c>
      <c r="D17" s="126">
        <v>0</v>
      </c>
      <c r="E17" s="128"/>
    </row>
    <row r="18" spans="1:6" ht="17.45" customHeight="1" x14ac:dyDescent="0.3">
      <c r="A18" s="164"/>
      <c r="B18" s="120">
        <v>15</v>
      </c>
      <c r="C18" s="123" t="s">
        <v>18</v>
      </c>
      <c r="D18" s="88">
        <v>0</v>
      </c>
      <c r="F18" s="76"/>
    </row>
    <row r="19" spans="1:6" ht="33" x14ac:dyDescent="0.3">
      <c r="A19" s="164"/>
      <c r="B19" s="120">
        <v>16</v>
      </c>
      <c r="C19" s="123" t="s">
        <v>19</v>
      </c>
      <c r="D19" s="88">
        <v>0</v>
      </c>
      <c r="F19" s="74"/>
    </row>
    <row r="20" spans="1:6" ht="17.45" customHeight="1" x14ac:dyDescent="0.3">
      <c r="A20" s="164"/>
      <c r="B20" s="118">
        <v>17</v>
      </c>
      <c r="C20" s="123" t="s">
        <v>20</v>
      </c>
      <c r="D20" s="88">
        <v>0</v>
      </c>
    </row>
    <row r="21" spans="1:6" ht="30" customHeight="1" x14ac:dyDescent="0.3">
      <c r="A21" s="83" t="s">
        <v>21</v>
      </c>
      <c r="B21" s="120">
        <v>18</v>
      </c>
      <c r="C21" s="123" t="s">
        <v>22</v>
      </c>
      <c r="D21" s="88">
        <v>0</v>
      </c>
    </row>
    <row r="22" spans="1:6" ht="17.45" customHeight="1" x14ac:dyDescent="0.3">
      <c r="A22" s="83"/>
      <c r="B22" s="117">
        <v>19</v>
      </c>
      <c r="C22" s="70" t="s">
        <v>23</v>
      </c>
      <c r="D22" s="71">
        <f>SUM(D17:D21)</f>
        <v>0</v>
      </c>
      <c r="E22" s="75">
        <f>D16+D22</f>
        <v>10160.76</v>
      </c>
      <c r="F22" s="76"/>
    </row>
    <row r="23" spans="1:6" ht="33" x14ac:dyDescent="0.3">
      <c r="A23" s="83" t="s">
        <v>3</v>
      </c>
      <c r="B23" s="120">
        <v>20</v>
      </c>
      <c r="C23" s="123" t="s">
        <v>24</v>
      </c>
      <c r="D23" s="88">
        <v>0</v>
      </c>
      <c r="E23" s="128"/>
      <c r="F23" s="73"/>
    </row>
    <row r="24" spans="1:6" ht="33" x14ac:dyDescent="0.3">
      <c r="A24" s="83" t="s">
        <v>3</v>
      </c>
      <c r="B24" s="120">
        <v>21</v>
      </c>
      <c r="C24" s="123" t="s">
        <v>25</v>
      </c>
      <c r="D24" s="159">
        <f>83.2*3</f>
        <v>249.60000000000002</v>
      </c>
      <c r="E24" s="128"/>
      <c r="F24" s="73"/>
    </row>
    <row r="25" spans="1:6" ht="17.45" customHeight="1" x14ac:dyDescent="0.3">
      <c r="A25" s="83" t="s">
        <v>26</v>
      </c>
      <c r="B25" s="120">
        <v>22</v>
      </c>
      <c r="C25" s="123" t="s">
        <v>194</v>
      </c>
      <c r="D25" s="159">
        <f>84.5*3</f>
        <v>253.5</v>
      </c>
      <c r="E25" s="128" t="s">
        <v>27</v>
      </c>
      <c r="F25" s="73"/>
    </row>
    <row r="26" spans="1:6" ht="33" x14ac:dyDescent="0.3">
      <c r="A26" s="83" t="s">
        <v>28</v>
      </c>
      <c r="B26" s="120">
        <v>23</v>
      </c>
      <c r="C26" s="123" t="s">
        <v>29</v>
      </c>
      <c r="D26" s="158">
        <v>41.73</v>
      </c>
      <c r="E26" s="128" t="s">
        <v>30</v>
      </c>
      <c r="F26" s="73"/>
    </row>
    <row r="27" spans="1:6" ht="19.149999999999999" customHeight="1" x14ac:dyDescent="0.3">
      <c r="A27" s="83" t="s">
        <v>31</v>
      </c>
      <c r="B27" s="120">
        <v>24</v>
      </c>
      <c r="C27" s="123" t="s">
        <v>32</v>
      </c>
      <c r="D27" s="159">
        <f>1124.9*2</f>
        <v>2249.8000000000002</v>
      </c>
      <c r="E27" s="129" t="s">
        <v>33</v>
      </c>
      <c r="F27" s="73"/>
    </row>
    <row r="28" spans="1:6" ht="19.899999999999999" customHeight="1" x14ac:dyDescent="0.3">
      <c r="A28" s="165"/>
      <c r="B28" s="117">
        <v>25</v>
      </c>
      <c r="C28" s="70" t="s">
        <v>34</v>
      </c>
      <c r="D28" s="71">
        <f>SUM(D23:D27)</f>
        <v>2794.63</v>
      </c>
      <c r="F28" s="76"/>
    </row>
    <row r="29" spans="1:6" ht="17.45" customHeight="1" x14ac:dyDescent="0.3">
      <c r="A29" s="165"/>
      <c r="B29" s="117">
        <v>26</v>
      </c>
      <c r="C29" s="70" t="s">
        <v>35</v>
      </c>
      <c r="D29" s="71">
        <f>D16+D22+D28</f>
        <v>12955.39</v>
      </c>
    </row>
    <row r="30" spans="1:6" ht="28.5" customHeight="1" x14ac:dyDescent="0.3">
      <c r="A30" s="83"/>
      <c r="B30" s="167" t="s">
        <v>36</v>
      </c>
      <c r="C30" s="167"/>
      <c r="D30" s="78" t="s">
        <v>37</v>
      </c>
    </row>
    <row r="31" spans="1:6" ht="33" x14ac:dyDescent="0.3">
      <c r="A31" s="83" t="s">
        <v>38</v>
      </c>
      <c r="B31" s="120">
        <v>27</v>
      </c>
      <c r="C31" s="123" t="s">
        <v>39</v>
      </c>
      <c r="D31" s="88">
        <v>0</v>
      </c>
      <c r="F31" s="76"/>
    </row>
    <row r="32" spans="1:6" ht="33" x14ac:dyDescent="0.3">
      <c r="A32" s="83" t="s">
        <v>38</v>
      </c>
      <c r="B32" s="120">
        <v>28</v>
      </c>
      <c r="C32" s="123" t="s">
        <v>40</v>
      </c>
      <c r="D32" s="88">
        <v>0</v>
      </c>
    </row>
    <row r="33" spans="1:6" ht="18.600000000000001" customHeight="1" x14ac:dyDescent="0.3">
      <c r="A33" s="83" t="s">
        <v>38</v>
      </c>
      <c r="B33" s="120">
        <v>29</v>
      </c>
      <c r="C33" s="123" t="s">
        <v>41</v>
      </c>
      <c r="D33" s="88">
        <v>0</v>
      </c>
    </row>
    <row r="34" spans="1:6" ht="17.45" customHeight="1" x14ac:dyDescent="0.3">
      <c r="A34" s="83" t="s">
        <v>38</v>
      </c>
      <c r="B34" s="120">
        <v>30</v>
      </c>
      <c r="C34" s="123" t="s">
        <v>42</v>
      </c>
      <c r="D34" s="126">
        <v>0</v>
      </c>
      <c r="E34" s="128"/>
    </row>
    <row r="35" spans="1:6" ht="17.45" customHeight="1" x14ac:dyDescent="0.3">
      <c r="A35" s="83" t="s">
        <v>38</v>
      </c>
      <c r="B35" s="120">
        <v>31</v>
      </c>
      <c r="C35" s="123" t="s">
        <v>43</v>
      </c>
      <c r="D35" s="88">
        <v>0</v>
      </c>
    </row>
    <row r="36" spans="1:6" ht="17.45" customHeight="1" x14ac:dyDescent="0.3">
      <c r="A36" s="83" t="s">
        <v>38</v>
      </c>
      <c r="B36" s="120">
        <v>32</v>
      </c>
      <c r="C36" s="123" t="s">
        <v>44</v>
      </c>
      <c r="D36" s="88">
        <v>0</v>
      </c>
    </row>
    <row r="37" spans="1:6" ht="17.45" customHeight="1" x14ac:dyDescent="0.3">
      <c r="A37" s="83" t="s">
        <v>45</v>
      </c>
      <c r="B37" s="120">
        <v>33</v>
      </c>
      <c r="C37" s="123" t="s">
        <v>46</v>
      </c>
      <c r="D37" s="126">
        <v>812</v>
      </c>
      <c r="E37" s="130"/>
    </row>
    <row r="38" spans="1:6" x14ac:dyDescent="0.3">
      <c r="A38" s="83" t="s">
        <v>47</v>
      </c>
      <c r="B38" s="120">
        <v>34</v>
      </c>
      <c r="C38" s="123" t="s">
        <v>48</v>
      </c>
      <c r="D38" s="126">
        <v>0</v>
      </c>
    </row>
    <row r="39" spans="1:6" x14ac:dyDescent="0.3">
      <c r="A39" s="83" t="s">
        <v>47</v>
      </c>
      <c r="B39" s="120">
        <v>35</v>
      </c>
      <c r="C39" s="123" t="s">
        <v>49</v>
      </c>
      <c r="D39" s="126">
        <v>0</v>
      </c>
    </row>
    <row r="40" spans="1:6" ht="33" x14ac:dyDescent="0.3">
      <c r="A40" s="83" t="s">
        <v>47</v>
      </c>
      <c r="B40" s="120">
        <v>36</v>
      </c>
      <c r="C40" s="123" t="s">
        <v>50</v>
      </c>
      <c r="D40" s="126">
        <v>0</v>
      </c>
    </row>
    <row r="41" spans="1:6" ht="33" x14ac:dyDescent="0.3">
      <c r="A41" s="83" t="s">
        <v>38</v>
      </c>
      <c r="B41" s="120">
        <v>37</v>
      </c>
      <c r="C41" s="123" t="s">
        <v>51</v>
      </c>
      <c r="D41" s="88">
        <v>0</v>
      </c>
    </row>
    <row r="42" spans="1:6" ht="16.899999999999999" hidden="1" customHeight="1" x14ac:dyDescent="0.3">
      <c r="A42" s="83" t="s">
        <v>52</v>
      </c>
      <c r="B42" s="120">
        <v>38</v>
      </c>
      <c r="C42" s="123" t="s">
        <v>53</v>
      </c>
    </row>
    <row r="43" spans="1:6" ht="17.45" customHeight="1" x14ac:dyDescent="0.3">
      <c r="A43" s="83"/>
      <c r="B43" s="117">
        <v>38</v>
      </c>
      <c r="C43" s="79" t="s">
        <v>54</v>
      </c>
      <c r="D43" s="71">
        <f>SUM(D31:D42)</f>
        <v>812</v>
      </c>
      <c r="F43" s="76"/>
    </row>
    <row r="44" spans="1:6" ht="49.5" x14ac:dyDescent="0.3">
      <c r="A44" s="83" t="s">
        <v>38</v>
      </c>
      <c r="B44" s="120">
        <v>39</v>
      </c>
      <c r="C44" s="123" t="s">
        <v>55</v>
      </c>
      <c r="D44" s="88">
        <v>0</v>
      </c>
    </row>
    <row r="45" spans="1:6" ht="33" x14ac:dyDescent="0.3">
      <c r="A45" s="83" t="s">
        <v>38</v>
      </c>
      <c r="B45" s="120">
        <v>40</v>
      </c>
      <c r="C45" s="123" t="s">
        <v>56</v>
      </c>
      <c r="D45" s="88">
        <v>0</v>
      </c>
    </row>
    <row r="46" spans="1:6" ht="33" x14ac:dyDescent="0.3">
      <c r="A46" s="83" t="s">
        <v>38</v>
      </c>
      <c r="B46" s="120">
        <v>41</v>
      </c>
      <c r="C46" s="123" t="s">
        <v>57</v>
      </c>
      <c r="D46" s="88">
        <v>0</v>
      </c>
    </row>
    <row r="47" spans="1:6" ht="18.600000000000001" customHeight="1" x14ac:dyDescent="0.3">
      <c r="A47" s="83" t="s">
        <v>38</v>
      </c>
      <c r="B47" s="120">
        <v>42</v>
      </c>
      <c r="C47" s="123" t="s">
        <v>58</v>
      </c>
      <c r="D47" s="88">
        <v>0</v>
      </c>
    </row>
    <row r="48" spans="1:6" ht="30" customHeight="1" x14ac:dyDescent="0.3">
      <c r="A48" s="83" t="s">
        <v>38</v>
      </c>
      <c r="B48" s="120">
        <v>43</v>
      </c>
      <c r="C48" s="123" t="s">
        <v>59</v>
      </c>
      <c r="D48" s="88">
        <v>0</v>
      </c>
    </row>
    <row r="49" spans="1:6" ht="17.45" customHeight="1" x14ac:dyDescent="0.3">
      <c r="A49" s="83" t="s">
        <v>38</v>
      </c>
      <c r="B49" s="120">
        <v>44</v>
      </c>
      <c r="C49" s="123" t="s">
        <v>60</v>
      </c>
      <c r="D49" s="88">
        <v>0</v>
      </c>
    </row>
    <row r="50" spans="1:6" ht="17.45" customHeight="1" x14ac:dyDescent="0.3">
      <c r="A50" s="83" t="s">
        <v>38</v>
      </c>
      <c r="B50" s="120">
        <v>45</v>
      </c>
      <c r="C50" s="123" t="s">
        <v>61</v>
      </c>
      <c r="D50" s="88">
        <v>0</v>
      </c>
      <c r="E50" s="72"/>
    </row>
    <row r="51" spans="1:6" ht="17.45" customHeight="1" x14ac:dyDescent="0.3">
      <c r="A51" s="83" t="s">
        <v>62</v>
      </c>
      <c r="B51" s="120">
        <v>46</v>
      </c>
      <c r="C51" s="123" t="s">
        <v>63</v>
      </c>
      <c r="D51" s="126">
        <v>0</v>
      </c>
      <c r="E51" s="128"/>
    </row>
    <row r="52" spans="1:6" ht="17.45" customHeight="1" x14ac:dyDescent="0.3">
      <c r="A52" s="83" t="s">
        <v>64</v>
      </c>
      <c r="B52" s="120">
        <v>47</v>
      </c>
      <c r="C52" s="123" t="s">
        <v>65</v>
      </c>
      <c r="D52" s="88">
        <v>0</v>
      </c>
    </row>
    <row r="53" spans="1:6" ht="17.45" customHeight="1" x14ac:dyDescent="0.3">
      <c r="A53" s="83" t="s">
        <v>62</v>
      </c>
      <c r="B53" s="120">
        <v>48</v>
      </c>
      <c r="C53" s="123" t="s">
        <v>66</v>
      </c>
      <c r="D53" s="126">
        <v>0</v>
      </c>
      <c r="E53" s="73" t="s">
        <v>67</v>
      </c>
    </row>
    <row r="54" spans="1:6" ht="33" x14ac:dyDescent="0.3">
      <c r="A54" s="83" t="s">
        <v>68</v>
      </c>
      <c r="B54" s="120">
        <v>49</v>
      </c>
      <c r="C54" s="123" t="s">
        <v>69</v>
      </c>
      <c r="D54" s="126">
        <v>0</v>
      </c>
      <c r="E54" s="73" t="s">
        <v>70</v>
      </c>
    </row>
    <row r="55" spans="1:6" ht="17.45" customHeight="1" x14ac:dyDescent="0.3">
      <c r="A55" s="83"/>
      <c r="B55" s="117">
        <v>50</v>
      </c>
      <c r="C55" s="79" t="s">
        <v>71</v>
      </c>
      <c r="D55" s="71">
        <f>SUM(D44:D54)</f>
        <v>0</v>
      </c>
      <c r="F55" s="76"/>
    </row>
    <row r="56" spans="1:6" ht="18.600000000000001" customHeight="1" x14ac:dyDescent="0.3">
      <c r="A56" s="83"/>
      <c r="B56" s="117">
        <v>51</v>
      </c>
      <c r="C56" s="79" t="s">
        <v>72</v>
      </c>
      <c r="D56" s="71">
        <f>D43+D55</f>
        <v>812</v>
      </c>
      <c r="F56" s="76"/>
    </row>
    <row r="57" spans="1:6" ht="20.45" customHeight="1" x14ac:dyDescent="0.3">
      <c r="A57" s="83"/>
      <c r="B57" s="117">
        <v>52</v>
      </c>
      <c r="C57" s="79" t="s">
        <v>73</v>
      </c>
      <c r="D57" s="71">
        <f>D29+D56</f>
        <v>13767.39</v>
      </c>
    </row>
    <row r="58" spans="1:6" ht="27.75" customHeight="1" x14ac:dyDescent="0.3">
      <c r="A58" s="83"/>
      <c r="B58" s="117"/>
      <c r="C58" s="78" t="s">
        <v>74</v>
      </c>
      <c r="D58" s="78" t="s">
        <v>37</v>
      </c>
    </row>
    <row r="59" spans="1:6" ht="17.45" customHeight="1" x14ac:dyDescent="0.3">
      <c r="A59" s="161" t="s">
        <v>74</v>
      </c>
      <c r="B59" s="120">
        <v>53</v>
      </c>
      <c r="C59" s="73" t="s">
        <v>75</v>
      </c>
      <c r="D59" s="126">
        <v>0</v>
      </c>
      <c r="E59" s="73" t="s">
        <v>76</v>
      </c>
    </row>
    <row r="60" spans="1:6" ht="17.45" customHeight="1" x14ac:dyDescent="0.3">
      <c r="A60" s="161"/>
      <c r="B60" s="120">
        <v>54</v>
      </c>
      <c r="C60" s="73" t="s">
        <v>77</v>
      </c>
      <c r="D60" s="88">
        <v>0</v>
      </c>
      <c r="E60" s="73" t="s">
        <v>76</v>
      </c>
    </row>
    <row r="61" spans="1:6" s="80" customFormat="1" ht="17.45" customHeight="1" x14ac:dyDescent="0.3">
      <c r="A61" s="161"/>
      <c r="B61" s="146">
        <v>55</v>
      </c>
      <c r="C61" s="145" t="s">
        <v>78</v>
      </c>
      <c r="D61" s="147">
        <f>D59+D60</f>
        <v>0</v>
      </c>
      <c r="E61" s="73" t="s">
        <v>76</v>
      </c>
      <c r="F61" s="81"/>
    </row>
    <row r="62" spans="1:6" ht="17.45" customHeight="1" x14ac:dyDescent="0.3">
      <c r="A62" s="161"/>
      <c r="B62" s="117">
        <v>56</v>
      </c>
      <c r="C62" s="79" t="s">
        <v>79</v>
      </c>
      <c r="D62" s="71">
        <f>D57+D61</f>
        <v>13767.39</v>
      </c>
    </row>
    <row r="63" spans="1:6" ht="42.6" customHeight="1" x14ac:dyDescent="0.3">
      <c r="A63" s="161"/>
      <c r="B63" s="117"/>
      <c r="C63" s="78" t="s">
        <v>80</v>
      </c>
      <c r="D63" s="78" t="s">
        <v>202</v>
      </c>
      <c r="E63" s="78" t="s">
        <v>81</v>
      </c>
      <c r="F63" s="82" t="s">
        <v>82</v>
      </c>
    </row>
    <row r="64" spans="1:6" s="125" customFormat="1" ht="17.45" customHeight="1" x14ac:dyDescent="0.3">
      <c r="A64" s="162" t="s">
        <v>83</v>
      </c>
      <c r="B64" s="120">
        <v>57</v>
      </c>
      <c r="C64" s="131" t="s">
        <v>84</v>
      </c>
      <c r="D64" s="132">
        <f>D57+D59</f>
        <v>13767.39</v>
      </c>
      <c r="E64" s="87"/>
      <c r="F64" s="133"/>
    </row>
    <row r="65" spans="1:6" ht="17.45" customHeight="1" x14ac:dyDescent="0.3">
      <c r="A65" s="162"/>
      <c r="B65" s="120">
        <v>58</v>
      </c>
      <c r="C65" s="73" t="s">
        <v>85</v>
      </c>
      <c r="D65" s="88">
        <f>D28+D55</f>
        <v>2794.63</v>
      </c>
      <c r="E65" s="87"/>
      <c r="F65" s="134"/>
    </row>
    <row r="66" spans="1:6" ht="17.45" customHeight="1" x14ac:dyDescent="0.3">
      <c r="A66" s="162"/>
      <c r="B66" s="120">
        <v>59</v>
      </c>
      <c r="C66" s="73" t="s">
        <v>86</v>
      </c>
      <c r="D66" s="84">
        <f>D64-D65</f>
        <v>10972.759999999998</v>
      </c>
      <c r="E66" s="71">
        <v>7579.16</v>
      </c>
      <c r="F66" s="126">
        <f>E66-D66</f>
        <v>-3393.5999999999985</v>
      </c>
    </row>
    <row r="67" spans="1:6" ht="33" x14ac:dyDescent="0.3">
      <c r="A67" s="162"/>
      <c r="B67" s="120">
        <v>60</v>
      </c>
      <c r="C67" s="139" t="s">
        <v>87</v>
      </c>
      <c r="D67" s="84">
        <v>0</v>
      </c>
      <c r="E67" s="87"/>
      <c r="F67" s="85"/>
    </row>
    <row r="68" spans="1:6" ht="8.4499999999999993" customHeight="1" x14ac:dyDescent="0.3">
      <c r="A68" s="162"/>
      <c r="B68" s="117"/>
      <c r="C68" s="79"/>
      <c r="D68" s="71"/>
      <c r="E68" s="71"/>
      <c r="F68" s="86"/>
    </row>
    <row r="69" spans="1:6" ht="17.45" customHeight="1" x14ac:dyDescent="0.3">
      <c r="A69" s="162"/>
      <c r="B69" s="120">
        <v>61</v>
      </c>
      <c r="C69" s="73" t="s">
        <v>88</v>
      </c>
      <c r="D69" s="126">
        <v>0</v>
      </c>
      <c r="E69" s="71">
        <v>0</v>
      </c>
      <c r="F69" s="126">
        <f>E69-D69</f>
        <v>0</v>
      </c>
    </row>
    <row r="70" spans="1:6" ht="17.45" customHeight="1" x14ac:dyDescent="0.3">
      <c r="A70" s="162"/>
      <c r="B70" s="120">
        <v>62</v>
      </c>
      <c r="C70" s="73" t="s">
        <v>89</v>
      </c>
      <c r="D70" s="126">
        <v>0</v>
      </c>
      <c r="E70" s="71"/>
      <c r="F70" s="126">
        <f>E70-D70</f>
        <v>0</v>
      </c>
    </row>
    <row r="71" spans="1:6" ht="8.4499999999999993" customHeight="1" x14ac:dyDescent="0.3">
      <c r="A71" s="162"/>
      <c r="B71" s="117"/>
      <c r="C71" s="79"/>
      <c r="D71" s="87"/>
      <c r="E71" s="71"/>
      <c r="F71" s="87"/>
    </row>
    <row r="72" spans="1:6" ht="17.45" customHeight="1" x14ac:dyDescent="0.3">
      <c r="A72" s="162"/>
      <c r="B72" s="120">
        <v>63</v>
      </c>
      <c r="C72" s="135" t="s">
        <v>90</v>
      </c>
      <c r="D72" s="88">
        <v>0</v>
      </c>
      <c r="E72" s="71">
        <v>0</v>
      </c>
      <c r="F72" s="126">
        <f t="shared" ref="F72" si="0">E72-D72</f>
        <v>0</v>
      </c>
    </row>
    <row r="73" spans="1:6" ht="8.4499999999999993" customHeight="1" x14ac:dyDescent="0.3">
      <c r="A73" s="162"/>
      <c r="B73" s="117"/>
      <c r="C73" s="79"/>
      <c r="D73" s="87"/>
      <c r="E73" s="71"/>
      <c r="F73" s="87"/>
    </row>
    <row r="74" spans="1:6" s="125" customFormat="1" ht="32.25" customHeight="1" x14ac:dyDescent="0.3">
      <c r="A74" s="162"/>
      <c r="B74" s="120">
        <v>64</v>
      </c>
      <c r="C74" s="135" t="s">
        <v>91</v>
      </c>
      <c r="D74" s="126">
        <v>1423.43</v>
      </c>
      <c r="E74" s="71">
        <v>1423.43</v>
      </c>
      <c r="F74" s="84">
        <f>E74-D74</f>
        <v>0</v>
      </c>
    </row>
    <row r="75" spans="1:6" ht="17.45" customHeight="1" x14ac:dyDescent="0.3">
      <c r="A75" s="162"/>
      <c r="B75" s="117">
        <v>65</v>
      </c>
      <c r="C75" s="95" t="s">
        <v>92</v>
      </c>
      <c r="D75" s="87"/>
      <c r="E75" s="71">
        <f>SUM(E66:E74)</f>
        <v>9002.59</v>
      </c>
      <c r="F75" s="85"/>
    </row>
    <row r="76" spans="1:6" s="145" customFormat="1" ht="17.45" customHeight="1" x14ac:dyDescent="0.3">
      <c r="A76" s="162"/>
      <c r="B76" s="140">
        <v>66</v>
      </c>
      <c r="C76" s="141" t="s">
        <v>93</v>
      </c>
      <c r="D76" s="142">
        <f>F66+F72</f>
        <v>-3393.5999999999985</v>
      </c>
      <c r="E76" s="143"/>
      <c r="F76" s="144"/>
    </row>
    <row r="77" spans="1:6" ht="36.6" customHeight="1" x14ac:dyDescent="0.3">
      <c r="A77" s="162" t="s">
        <v>94</v>
      </c>
      <c r="B77" s="163" t="s">
        <v>201</v>
      </c>
      <c r="C77" s="163"/>
      <c r="D77" s="163"/>
      <c r="E77" s="172">
        <v>2024</v>
      </c>
      <c r="F77" s="73"/>
    </row>
    <row r="78" spans="1:6" ht="16.899999999999999" customHeight="1" x14ac:dyDescent="0.3">
      <c r="A78" s="162"/>
      <c r="B78" s="120">
        <v>67</v>
      </c>
      <c r="C78" s="137" t="s">
        <v>95</v>
      </c>
      <c r="D78" s="138">
        <f>D29</f>
        <v>12955.39</v>
      </c>
      <c r="F78" s="73"/>
    </row>
    <row r="79" spans="1:6" ht="16.899999999999999" customHeight="1" x14ac:dyDescent="0.3">
      <c r="A79" s="162"/>
      <c r="B79" s="120">
        <v>68</v>
      </c>
      <c r="C79" s="73" t="s">
        <v>96</v>
      </c>
      <c r="D79" s="88">
        <f>D61+D76</f>
        <v>-3393.5999999999985</v>
      </c>
      <c r="E79" s="136"/>
      <c r="F79" s="136"/>
    </row>
    <row r="80" spans="1:6" ht="16.899999999999999" customHeight="1" x14ac:dyDescent="0.3">
      <c r="A80" s="162"/>
      <c r="B80" s="120">
        <v>69</v>
      </c>
      <c r="C80" s="73" t="s">
        <v>97</v>
      </c>
      <c r="D80" s="88">
        <f>SUM(D78:D79)</f>
        <v>9561.7900000000009</v>
      </c>
      <c r="E80" s="130"/>
      <c r="F80" s="130"/>
    </row>
    <row r="81" spans="1:6" ht="16.899999999999999" customHeight="1" x14ac:dyDescent="0.3">
      <c r="A81" s="162"/>
      <c r="B81" s="120">
        <v>70</v>
      </c>
      <c r="C81" s="73" t="s">
        <v>98</v>
      </c>
      <c r="D81" s="88">
        <f>D56</f>
        <v>812</v>
      </c>
      <c r="E81" s="130"/>
      <c r="F81" s="130"/>
    </row>
    <row r="82" spans="1:6" ht="21.6" customHeight="1" x14ac:dyDescent="0.3">
      <c r="A82" s="162"/>
      <c r="B82" s="121">
        <v>71</v>
      </c>
      <c r="C82" s="89" t="s">
        <v>200</v>
      </c>
      <c r="D82" s="90">
        <f>D80+D81</f>
        <v>10373.790000000001</v>
      </c>
      <c r="E82" s="130"/>
      <c r="F82" s="130"/>
    </row>
  </sheetData>
  <mergeCells count="10">
    <mergeCell ref="A1:C1"/>
    <mergeCell ref="A59:A63"/>
    <mergeCell ref="A64:A76"/>
    <mergeCell ref="A77:A82"/>
    <mergeCell ref="B77:D77"/>
    <mergeCell ref="A17:A20"/>
    <mergeCell ref="A28:A29"/>
    <mergeCell ref="A2:D2"/>
    <mergeCell ref="B30:C30"/>
    <mergeCell ref="A4:A16"/>
  </mergeCells>
  <pageMargins left="0.11811023622047245" right="0.11811023622047245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6E306-9D7A-47D6-B1F7-35A424E8147E}">
  <sheetPr>
    <tabColor theme="3" tint="0.79998168889431442"/>
  </sheetPr>
  <dimension ref="A1:F28"/>
  <sheetViews>
    <sheetView workbookViewId="0">
      <selection activeCell="D8" sqref="D8"/>
    </sheetView>
  </sheetViews>
  <sheetFormatPr defaultColWidth="8.85546875" defaultRowHeight="15" x14ac:dyDescent="0.25"/>
  <cols>
    <col min="1" max="1" width="55.140625" style="94" bestFit="1" customWidth="1"/>
    <col min="2" max="2" width="14.28515625" style="94" customWidth="1"/>
    <col min="3" max="3" width="13.28515625" style="94" customWidth="1"/>
    <col min="4" max="4" width="15.140625" style="94" customWidth="1"/>
    <col min="5" max="5" width="62.7109375" style="94" customWidth="1"/>
    <col min="6" max="6" width="15.140625" style="94" customWidth="1"/>
    <col min="7" max="16384" width="8.85546875" style="94"/>
  </cols>
  <sheetData>
    <row r="1" spans="1:6" s="92" customFormat="1" ht="33" customHeight="1" x14ac:dyDescent="0.25">
      <c r="A1" s="96" t="s">
        <v>99</v>
      </c>
      <c r="B1" s="96" t="s">
        <v>100</v>
      </c>
      <c r="C1" s="96" t="s">
        <v>101</v>
      </c>
      <c r="D1" s="96" t="s">
        <v>102</v>
      </c>
      <c r="E1" s="96" t="s">
        <v>195</v>
      </c>
    </row>
    <row r="2" spans="1:6" x14ac:dyDescent="0.25">
      <c r="A2" s="97" t="s">
        <v>103</v>
      </c>
      <c r="B2" s="98">
        <f>'FONDO 2024'!D78</f>
        <v>12955.39</v>
      </c>
      <c r="C2" s="99"/>
      <c r="D2" s="100">
        <f>B2+C2</f>
        <v>12955.39</v>
      </c>
    </row>
    <row r="3" spans="1:6" x14ac:dyDescent="0.25">
      <c r="A3" s="97" t="s">
        <v>104</v>
      </c>
      <c r="B3" s="101"/>
      <c r="C3" s="102">
        <f>'FONDO 2024'!D81</f>
        <v>812</v>
      </c>
      <c r="D3" s="100">
        <f t="shared" ref="D3:D4" si="0">B3+C3</f>
        <v>812</v>
      </c>
    </row>
    <row r="4" spans="1:6" x14ac:dyDescent="0.25">
      <c r="A4" s="97" t="s">
        <v>105</v>
      </c>
      <c r="B4" s="102">
        <f>'FONDO 2024'!D79</f>
        <v>-3393.5999999999985</v>
      </c>
      <c r="C4" s="99"/>
      <c r="D4" s="100">
        <f t="shared" si="0"/>
        <v>-3393.5999999999985</v>
      </c>
    </row>
    <row r="5" spans="1:6" x14ac:dyDescent="0.25">
      <c r="A5" s="103" t="s">
        <v>106</v>
      </c>
      <c r="B5" s="104">
        <f>SUM(B2:B4)</f>
        <v>9561.7900000000009</v>
      </c>
      <c r="C5" s="104">
        <f>SUM(C2:C4)</f>
        <v>812</v>
      </c>
      <c r="D5" s="100">
        <f>B5+C5</f>
        <v>10373.790000000001</v>
      </c>
      <c r="F5" s="105"/>
    </row>
    <row r="6" spans="1:6" s="92" customFormat="1" ht="27.75" customHeight="1" x14ac:dyDescent="0.25">
      <c r="A6" s="96" t="s">
        <v>107</v>
      </c>
      <c r="B6" s="168" t="s">
        <v>108</v>
      </c>
      <c r="C6" s="169"/>
      <c r="D6" s="106" t="s">
        <v>102</v>
      </c>
    </row>
    <row r="7" spans="1:6" x14ac:dyDescent="0.25">
      <c r="A7" s="107" t="s">
        <v>109</v>
      </c>
      <c r="B7" s="108">
        <f>(35.58*12)+(35.58*12)+(41.46*12)</f>
        <v>1351.44</v>
      </c>
      <c r="C7" s="101"/>
      <c r="D7" s="98">
        <f>B7+C7</f>
        <v>1351.44</v>
      </c>
    </row>
    <row r="8" spans="1:6" x14ac:dyDescent="0.25">
      <c r="A8" s="107" t="s">
        <v>110</v>
      </c>
      <c r="B8" s="108">
        <f>1795.95+1795.95+1166.65</f>
        <v>4758.55</v>
      </c>
      <c r="C8" s="101"/>
      <c r="D8" s="98">
        <f t="shared" ref="D8:D26" si="1">B8+C8</f>
        <v>4758.55</v>
      </c>
    </row>
    <row r="9" spans="1:6" x14ac:dyDescent="0.25">
      <c r="A9" s="107" t="s">
        <v>111</v>
      </c>
      <c r="B9" s="108">
        <v>0</v>
      </c>
      <c r="C9" s="101"/>
      <c r="D9" s="98">
        <f t="shared" si="1"/>
        <v>0</v>
      </c>
    </row>
    <row r="10" spans="1:6" x14ac:dyDescent="0.25">
      <c r="A10" s="107" t="s">
        <v>112</v>
      </c>
      <c r="B10" s="108">
        <v>0</v>
      </c>
      <c r="C10" s="101"/>
      <c r="D10" s="98">
        <f t="shared" si="1"/>
        <v>0</v>
      </c>
    </row>
    <row r="11" spans="1:6" x14ac:dyDescent="0.25">
      <c r="A11" s="107" t="s">
        <v>113</v>
      </c>
      <c r="B11" s="108">
        <v>0</v>
      </c>
      <c r="C11" s="101"/>
      <c r="D11" s="98">
        <f t="shared" si="1"/>
        <v>0</v>
      </c>
    </row>
    <row r="12" spans="1:6" x14ac:dyDescent="0.25">
      <c r="A12" s="107" t="s">
        <v>114</v>
      </c>
      <c r="B12" s="101">
        <v>0</v>
      </c>
      <c r="C12" s="108">
        <v>700</v>
      </c>
      <c r="D12" s="98">
        <f t="shared" si="1"/>
        <v>700</v>
      </c>
      <c r="E12" s="94" t="s">
        <v>196</v>
      </c>
    </row>
    <row r="13" spans="1:6" x14ac:dyDescent="0.25">
      <c r="A13" s="107" t="s">
        <v>115</v>
      </c>
      <c r="B13" s="101">
        <v>0</v>
      </c>
      <c r="C13" s="108">
        <v>0</v>
      </c>
      <c r="D13" s="98">
        <f t="shared" si="1"/>
        <v>0</v>
      </c>
    </row>
    <row r="14" spans="1:6" x14ac:dyDescent="0.25">
      <c r="A14" s="107" t="s">
        <v>116</v>
      </c>
      <c r="B14" s="101">
        <v>0</v>
      </c>
      <c r="C14" s="110">
        <f>330+300+300</f>
        <v>930</v>
      </c>
      <c r="D14" s="98">
        <f t="shared" si="1"/>
        <v>930</v>
      </c>
      <c r="E14" s="94" t="s">
        <v>197</v>
      </c>
    </row>
    <row r="15" spans="1:6" x14ac:dyDescent="0.25">
      <c r="A15" s="107" t="s">
        <v>117</v>
      </c>
      <c r="B15" s="101">
        <v>0</v>
      </c>
      <c r="C15" s="110">
        <v>0</v>
      </c>
      <c r="D15" s="98">
        <f t="shared" si="1"/>
        <v>0</v>
      </c>
    </row>
    <row r="16" spans="1:6" x14ac:dyDescent="0.25">
      <c r="A16" s="107" t="s">
        <v>118</v>
      </c>
      <c r="B16" s="101">
        <v>0</v>
      </c>
      <c r="C16" s="111">
        <v>309.89999999999998</v>
      </c>
      <c r="D16" s="98">
        <f t="shared" si="1"/>
        <v>309.89999999999998</v>
      </c>
      <c r="E16" s="94" t="s">
        <v>198</v>
      </c>
    </row>
    <row r="17" spans="1:5" x14ac:dyDescent="0.25">
      <c r="A17" s="107" t="s">
        <v>119</v>
      </c>
      <c r="B17" s="101">
        <v>0</v>
      </c>
      <c r="C17" s="112">
        <v>0</v>
      </c>
      <c r="D17" s="98">
        <f t="shared" si="1"/>
        <v>0</v>
      </c>
    </row>
    <row r="18" spans="1:5" x14ac:dyDescent="0.25">
      <c r="A18" s="107" t="s">
        <v>120</v>
      </c>
      <c r="B18" s="101"/>
      <c r="C18" s="112">
        <v>0</v>
      </c>
      <c r="D18" s="98">
        <f t="shared" si="1"/>
        <v>0</v>
      </c>
    </row>
    <row r="19" spans="1:5" x14ac:dyDescent="0.25">
      <c r="A19" s="107" t="s">
        <v>121</v>
      </c>
      <c r="B19" s="101">
        <v>0</v>
      </c>
      <c r="C19" s="108">
        <v>0</v>
      </c>
      <c r="D19" s="98">
        <f t="shared" si="1"/>
        <v>0</v>
      </c>
    </row>
    <row r="20" spans="1:5" x14ac:dyDescent="0.25">
      <c r="A20" s="107" t="s">
        <v>122</v>
      </c>
      <c r="B20" s="101">
        <v>0</v>
      </c>
      <c r="C20" s="112">
        <v>0</v>
      </c>
      <c r="D20" s="98">
        <f t="shared" si="1"/>
        <v>0</v>
      </c>
    </row>
    <row r="21" spans="1:5" x14ac:dyDescent="0.25">
      <c r="A21" s="107" t="s">
        <v>123</v>
      </c>
      <c r="B21" s="101">
        <v>0</v>
      </c>
      <c r="C21" s="112">
        <v>0</v>
      </c>
      <c r="D21" s="98">
        <f t="shared" si="1"/>
        <v>0</v>
      </c>
    </row>
    <row r="22" spans="1:5" x14ac:dyDescent="0.25">
      <c r="A22" s="107" t="s">
        <v>124</v>
      </c>
      <c r="B22" s="101">
        <v>0</v>
      </c>
      <c r="C22" s="108">
        <v>0</v>
      </c>
      <c r="D22" s="98">
        <f t="shared" si="1"/>
        <v>0</v>
      </c>
    </row>
    <row r="23" spans="1:5" x14ac:dyDescent="0.25">
      <c r="A23" s="107" t="s">
        <v>125</v>
      </c>
      <c r="B23" s="101">
        <v>0</v>
      </c>
      <c r="C23" s="109">
        <v>600</v>
      </c>
      <c r="D23" s="98">
        <f t="shared" si="1"/>
        <v>600</v>
      </c>
      <c r="E23" s="94" t="s">
        <v>199</v>
      </c>
    </row>
    <row r="24" spans="1:5" x14ac:dyDescent="0.25">
      <c r="A24" s="107" t="s">
        <v>126</v>
      </c>
      <c r="B24" s="101">
        <v>0</v>
      </c>
      <c r="C24" s="109">
        <v>759.38</v>
      </c>
      <c r="D24" s="98">
        <f t="shared" si="1"/>
        <v>759.38</v>
      </c>
      <c r="E24" s="94" t="s">
        <v>199</v>
      </c>
    </row>
    <row r="25" spans="1:5" x14ac:dyDescent="0.25">
      <c r="A25" s="113" t="s">
        <v>102</v>
      </c>
      <c r="B25" s="104">
        <f>SUM(B7:B24)</f>
        <v>6109.99</v>
      </c>
      <c r="C25" s="104">
        <f>SUM(C12:C24)</f>
        <v>3299.28</v>
      </c>
      <c r="D25" s="98">
        <f t="shared" si="1"/>
        <v>9409.27</v>
      </c>
    </row>
    <row r="26" spans="1:5" x14ac:dyDescent="0.25">
      <c r="A26" s="113" t="s">
        <v>127</v>
      </c>
      <c r="B26" s="104">
        <f>B5</f>
        <v>9561.7900000000009</v>
      </c>
      <c r="C26" s="104">
        <f>C5</f>
        <v>812</v>
      </c>
      <c r="D26" s="98">
        <f t="shared" si="1"/>
        <v>10373.790000000001</v>
      </c>
    </row>
    <row r="27" spans="1:5" x14ac:dyDescent="0.25">
      <c r="A27" s="114" t="s">
        <v>128</v>
      </c>
      <c r="B27" s="115">
        <f>B26-B25</f>
        <v>3451.8000000000011</v>
      </c>
      <c r="C27" s="115">
        <f t="shared" ref="C27:D27" si="2">C26-C25</f>
        <v>-2487.2800000000002</v>
      </c>
      <c r="D27" s="116">
        <f t="shared" si="2"/>
        <v>964.52000000000044</v>
      </c>
    </row>
    <row r="28" spans="1:5" x14ac:dyDescent="0.25">
      <c r="B28" s="93"/>
    </row>
  </sheetData>
  <mergeCells count="1"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N54"/>
  <sheetViews>
    <sheetView topLeftCell="A10" workbookViewId="0">
      <selection activeCell="J20" sqref="J20"/>
    </sheetView>
  </sheetViews>
  <sheetFormatPr defaultRowHeight="15" x14ac:dyDescent="0.25"/>
  <cols>
    <col min="1" max="1" width="10.85546875" customWidth="1"/>
    <col min="2" max="2" width="17.7109375" hidden="1" customWidth="1"/>
    <col min="3" max="3" width="13.7109375" hidden="1" customWidth="1"/>
    <col min="4" max="4" width="17.42578125" hidden="1" customWidth="1"/>
    <col min="5" max="5" width="16.5703125" hidden="1" customWidth="1"/>
    <col min="6" max="6" width="17.28515625" hidden="1" customWidth="1"/>
    <col min="7" max="7" width="15.28515625" hidden="1" customWidth="1"/>
    <col min="8" max="8" width="18.28515625" customWidth="1"/>
    <col min="9" max="9" width="18.140625" customWidth="1"/>
    <col min="10" max="10" width="18.7109375" customWidth="1"/>
    <col min="11" max="11" width="33.7109375" customWidth="1"/>
  </cols>
  <sheetData>
    <row r="1" spans="1:11" ht="20.25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</row>
    <row r="2" spans="1:11" ht="21" thickBot="1" x14ac:dyDescent="0.3">
      <c r="A2" s="4"/>
      <c r="B2" s="170"/>
      <c r="C2" s="170"/>
      <c r="D2" s="170"/>
      <c r="E2" s="170"/>
      <c r="F2" s="170"/>
      <c r="G2" s="170"/>
      <c r="H2" s="170"/>
      <c r="I2" s="170"/>
      <c r="J2" s="170"/>
    </row>
    <row r="3" spans="1:11" ht="51.75" thickBot="1" x14ac:dyDescent="0.3">
      <c r="A3" s="5" t="s">
        <v>129</v>
      </c>
      <c r="B3" s="6" t="s">
        <v>130</v>
      </c>
      <c r="C3" s="7" t="s">
        <v>131</v>
      </c>
      <c r="D3" s="8" t="s">
        <v>132</v>
      </c>
      <c r="E3" s="6" t="s">
        <v>133</v>
      </c>
      <c r="F3" s="7" t="s">
        <v>131</v>
      </c>
      <c r="G3" s="8" t="s">
        <v>132</v>
      </c>
      <c r="H3" s="67" t="s">
        <v>134</v>
      </c>
      <c r="I3" s="54" t="s">
        <v>135</v>
      </c>
      <c r="J3" s="8" t="s">
        <v>136</v>
      </c>
      <c r="K3" s="156" t="s">
        <v>137</v>
      </c>
    </row>
    <row r="4" spans="1:11" x14ac:dyDescent="0.25">
      <c r="A4" s="9" t="s">
        <v>138</v>
      </c>
      <c r="B4" s="10">
        <v>3</v>
      </c>
      <c r="C4" s="11">
        <v>0</v>
      </c>
      <c r="D4" s="12">
        <v>0</v>
      </c>
      <c r="E4" s="10">
        <v>3</v>
      </c>
      <c r="F4" s="11">
        <v>0</v>
      </c>
      <c r="G4" s="12">
        <v>0</v>
      </c>
      <c r="H4" s="148">
        <v>0</v>
      </c>
      <c r="I4" s="13">
        <v>0</v>
      </c>
      <c r="J4" s="155">
        <f>(H4*I4)*13</f>
        <v>0</v>
      </c>
      <c r="K4" s="94"/>
    </row>
    <row r="5" spans="1:11" x14ac:dyDescent="0.25">
      <c r="A5" s="14" t="s">
        <v>139</v>
      </c>
      <c r="B5" s="15">
        <v>2</v>
      </c>
      <c r="C5" s="16">
        <v>0.1</v>
      </c>
      <c r="D5" s="17">
        <v>2.6</v>
      </c>
      <c r="E5" s="15">
        <v>2</v>
      </c>
      <c r="F5" s="16">
        <v>0.2</v>
      </c>
      <c r="G5" s="17">
        <v>5.2</v>
      </c>
      <c r="H5" s="149">
        <v>0</v>
      </c>
      <c r="I5" s="16">
        <v>0.8</v>
      </c>
      <c r="J5" s="155">
        <f t="shared" ref="J5:J41" si="0">(H5*I5)*13</f>
        <v>0</v>
      </c>
      <c r="K5" s="94"/>
    </row>
    <row r="6" spans="1:11" x14ac:dyDescent="0.25">
      <c r="A6" s="14" t="s">
        <v>140</v>
      </c>
      <c r="B6" s="15">
        <v>0</v>
      </c>
      <c r="C6" s="16">
        <v>0.3</v>
      </c>
      <c r="D6" s="17">
        <v>0</v>
      </c>
      <c r="E6" s="15">
        <v>0</v>
      </c>
      <c r="F6" s="16">
        <v>0.7</v>
      </c>
      <c r="G6" s="17">
        <v>0</v>
      </c>
      <c r="H6" s="149">
        <v>0</v>
      </c>
      <c r="I6" s="16">
        <v>2</v>
      </c>
      <c r="J6" s="155">
        <f t="shared" si="0"/>
        <v>0</v>
      </c>
      <c r="K6" s="94"/>
    </row>
    <row r="7" spans="1:11" x14ac:dyDescent="0.25">
      <c r="A7" s="14" t="s">
        <v>141</v>
      </c>
      <c r="B7" s="18">
        <v>4</v>
      </c>
      <c r="C7" s="16">
        <v>0.4</v>
      </c>
      <c r="D7" s="17">
        <v>20.8</v>
      </c>
      <c r="E7" s="15">
        <v>5</v>
      </c>
      <c r="F7" s="16">
        <v>1.1000000000000001</v>
      </c>
      <c r="G7" s="17">
        <v>71.5</v>
      </c>
      <c r="H7" s="149">
        <v>0</v>
      </c>
      <c r="I7" s="16">
        <v>3</v>
      </c>
      <c r="J7" s="155">
        <f t="shared" si="0"/>
        <v>0</v>
      </c>
      <c r="K7" s="94"/>
    </row>
    <row r="8" spans="1:11" x14ac:dyDescent="0.25">
      <c r="A8" s="14" t="s">
        <v>142</v>
      </c>
      <c r="B8" s="18">
        <v>2</v>
      </c>
      <c r="C8" s="16">
        <v>0.6</v>
      </c>
      <c r="D8" s="17">
        <v>15.6</v>
      </c>
      <c r="E8" s="15">
        <v>2</v>
      </c>
      <c r="F8" s="16">
        <v>1.5</v>
      </c>
      <c r="G8" s="17">
        <v>39</v>
      </c>
      <c r="H8" s="149">
        <v>0</v>
      </c>
      <c r="I8" s="16">
        <v>4.3</v>
      </c>
      <c r="J8" s="155">
        <f t="shared" si="0"/>
        <v>0</v>
      </c>
      <c r="K8" s="94"/>
    </row>
    <row r="9" spans="1:11" x14ac:dyDescent="0.25">
      <c r="A9" s="153" t="s">
        <v>143</v>
      </c>
      <c r="B9" s="18">
        <v>3</v>
      </c>
      <c r="C9" s="16">
        <v>0.8</v>
      </c>
      <c r="D9" s="17">
        <v>31.200000000000003</v>
      </c>
      <c r="E9" s="15">
        <v>3</v>
      </c>
      <c r="F9" s="16">
        <v>1.9</v>
      </c>
      <c r="G9" s="17">
        <v>74.099999999999994</v>
      </c>
      <c r="H9" s="149">
        <v>0</v>
      </c>
      <c r="I9" s="16">
        <v>28.48</v>
      </c>
      <c r="J9" s="155">
        <f t="shared" si="0"/>
        <v>0</v>
      </c>
      <c r="K9" s="94"/>
    </row>
    <row r="10" spans="1:11" x14ac:dyDescent="0.25">
      <c r="A10" s="14" t="s">
        <v>144</v>
      </c>
      <c r="B10" s="18">
        <v>5</v>
      </c>
      <c r="C10" s="19">
        <v>0</v>
      </c>
      <c r="D10" s="17">
        <v>0</v>
      </c>
      <c r="E10" s="15">
        <v>5</v>
      </c>
      <c r="F10" s="16">
        <v>0</v>
      </c>
      <c r="G10" s="17">
        <v>0</v>
      </c>
      <c r="H10" s="149">
        <v>0</v>
      </c>
      <c r="I10" s="16">
        <v>0</v>
      </c>
      <c r="J10" s="155">
        <f t="shared" si="0"/>
        <v>0</v>
      </c>
      <c r="K10" s="94"/>
    </row>
    <row r="11" spans="1:11" x14ac:dyDescent="0.25">
      <c r="A11" s="14" t="s">
        <v>145</v>
      </c>
      <c r="B11" s="18">
        <v>5</v>
      </c>
      <c r="C11" s="16">
        <v>0.1</v>
      </c>
      <c r="D11" s="17">
        <v>6.5</v>
      </c>
      <c r="E11" s="15">
        <v>5</v>
      </c>
      <c r="F11" s="16">
        <v>0.4</v>
      </c>
      <c r="G11" s="17">
        <v>26</v>
      </c>
      <c r="H11" s="149">
        <v>0</v>
      </c>
      <c r="I11" s="16">
        <v>1</v>
      </c>
      <c r="J11" s="155">
        <f t="shared" si="0"/>
        <v>0</v>
      </c>
      <c r="K11" s="94"/>
    </row>
    <row r="12" spans="1:11" x14ac:dyDescent="0.25">
      <c r="A12" s="14" t="s">
        <v>146</v>
      </c>
      <c r="B12" s="18">
        <v>3</v>
      </c>
      <c r="C12" s="16">
        <v>0.5</v>
      </c>
      <c r="D12" s="17">
        <v>19.5</v>
      </c>
      <c r="E12" s="15">
        <v>3</v>
      </c>
      <c r="F12" s="16">
        <v>1.3</v>
      </c>
      <c r="G12" s="17">
        <v>50.7</v>
      </c>
      <c r="H12" s="149">
        <v>0</v>
      </c>
      <c r="I12" s="16">
        <v>3.4</v>
      </c>
      <c r="J12" s="155">
        <f t="shared" si="0"/>
        <v>0</v>
      </c>
      <c r="K12" s="94"/>
    </row>
    <row r="13" spans="1:11" x14ac:dyDescent="0.25">
      <c r="A13" s="14" t="s">
        <v>147</v>
      </c>
      <c r="B13" s="18">
        <v>9.10000000000006</v>
      </c>
      <c r="C13" s="16">
        <v>0.6</v>
      </c>
      <c r="D13" s="17">
        <v>70.980000000000459</v>
      </c>
      <c r="E13" s="15">
        <v>9</v>
      </c>
      <c r="F13" s="16">
        <v>1.6</v>
      </c>
      <c r="G13" s="17">
        <v>187.20000000000002</v>
      </c>
      <c r="H13" s="149">
        <v>0</v>
      </c>
      <c r="I13" s="16">
        <v>4.4000000000000004</v>
      </c>
      <c r="J13" s="155">
        <f t="shared" si="0"/>
        <v>0</v>
      </c>
      <c r="K13" s="94"/>
    </row>
    <row r="14" spans="1:11" x14ac:dyDescent="0.25">
      <c r="A14" s="14" t="s">
        <v>148</v>
      </c>
      <c r="B14" s="18">
        <v>8</v>
      </c>
      <c r="C14" s="16">
        <v>0.8</v>
      </c>
      <c r="D14" s="17">
        <v>83.2</v>
      </c>
      <c r="E14" s="15">
        <v>7</v>
      </c>
      <c r="F14" s="16">
        <v>2</v>
      </c>
      <c r="G14" s="17">
        <v>182</v>
      </c>
      <c r="H14" s="149">
        <v>0</v>
      </c>
      <c r="I14" s="16">
        <v>5.4</v>
      </c>
      <c r="J14" s="155">
        <f t="shared" si="0"/>
        <v>0</v>
      </c>
      <c r="K14" s="94"/>
    </row>
    <row r="15" spans="1:11" x14ac:dyDescent="0.25">
      <c r="A15" s="14" t="s">
        <v>149</v>
      </c>
      <c r="B15" s="18">
        <v>10</v>
      </c>
      <c r="C15" s="16">
        <v>1</v>
      </c>
      <c r="D15" s="17">
        <v>130</v>
      </c>
      <c r="E15" s="15">
        <v>8</v>
      </c>
      <c r="F15" s="16">
        <v>2.4</v>
      </c>
      <c r="G15" s="17">
        <v>249.6</v>
      </c>
      <c r="H15" s="149">
        <v>0</v>
      </c>
      <c r="I15" s="16">
        <v>6.6</v>
      </c>
      <c r="J15" s="155">
        <f t="shared" si="0"/>
        <v>0</v>
      </c>
      <c r="K15" s="94"/>
    </row>
    <row r="16" spans="1:11" x14ac:dyDescent="0.25">
      <c r="A16" s="14" t="s">
        <v>150</v>
      </c>
      <c r="B16" s="18">
        <v>5</v>
      </c>
      <c r="C16" s="16">
        <v>1.4</v>
      </c>
      <c r="D16" s="17">
        <v>91</v>
      </c>
      <c r="E16" s="15">
        <v>5</v>
      </c>
      <c r="F16" s="16">
        <v>3.3</v>
      </c>
      <c r="G16" s="17">
        <v>214.5</v>
      </c>
      <c r="H16" s="149">
        <v>0</v>
      </c>
      <c r="I16" s="16">
        <v>9.1</v>
      </c>
      <c r="J16" s="155">
        <f t="shared" si="0"/>
        <v>0</v>
      </c>
      <c r="K16" s="94"/>
    </row>
    <row r="17" spans="1:14" x14ac:dyDescent="0.25">
      <c r="A17" s="153" t="s">
        <v>151</v>
      </c>
      <c r="B17" s="18">
        <v>5</v>
      </c>
      <c r="C17" s="16">
        <v>1.6</v>
      </c>
      <c r="D17" s="17">
        <v>104</v>
      </c>
      <c r="E17" s="15">
        <v>5</v>
      </c>
      <c r="F17" s="16">
        <v>3.8</v>
      </c>
      <c r="G17" s="17">
        <v>247</v>
      </c>
      <c r="H17" s="149">
        <v>0</v>
      </c>
      <c r="I17" s="16">
        <v>30.21</v>
      </c>
      <c r="J17" s="155">
        <f t="shared" si="0"/>
        <v>0</v>
      </c>
      <c r="K17" s="94"/>
    </row>
    <row r="18" spans="1:14" x14ac:dyDescent="0.25">
      <c r="A18" s="14" t="s">
        <v>152</v>
      </c>
      <c r="B18" s="18">
        <v>2</v>
      </c>
      <c r="C18" s="19">
        <v>0</v>
      </c>
      <c r="D18" s="17">
        <v>0</v>
      </c>
      <c r="E18" s="15">
        <v>2</v>
      </c>
      <c r="F18" s="19">
        <v>0</v>
      </c>
      <c r="G18" s="17">
        <v>0</v>
      </c>
      <c r="H18" s="149">
        <v>0</v>
      </c>
      <c r="I18" s="19">
        <v>0</v>
      </c>
      <c r="J18" s="155">
        <f t="shared" si="0"/>
        <v>0</v>
      </c>
      <c r="K18" s="94"/>
    </row>
    <row r="19" spans="1:14" x14ac:dyDescent="0.25">
      <c r="A19" s="14" t="s">
        <v>153</v>
      </c>
      <c r="B19" s="18">
        <v>3</v>
      </c>
      <c r="C19" s="16">
        <v>0.1</v>
      </c>
      <c r="D19" s="17">
        <v>3.9000000000000004</v>
      </c>
      <c r="E19" s="15">
        <v>3</v>
      </c>
      <c r="F19" s="16">
        <v>0.3</v>
      </c>
      <c r="G19" s="17">
        <v>11.7</v>
      </c>
      <c r="H19" s="149">
        <v>0</v>
      </c>
      <c r="I19" s="16">
        <v>1</v>
      </c>
      <c r="J19" s="155">
        <f t="shared" si="0"/>
        <v>0</v>
      </c>
      <c r="K19" s="94"/>
    </row>
    <row r="20" spans="1:14" x14ac:dyDescent="0.25">
      <c r="A20" s="14" t="s">
        <v>154</v>
      </c>
      <c r="B20" s="18">
        <v>3</v>
      </c>
      <c r="C20" s="16">
        <v>0.3</v>
      </c>
      <c r="D20" s="17">
        <v>11.7</v>
      </c>
      <c r="E20" s="15">
        <v>3</v>
      </c>
      <c r="F20" s="16">
        <v>0.7</v>
      </c>
      <c r="G20" s="17">
        <v>27.299999999999997</v>
      </c>
      <c r="H20" s="149">
        <v>2</v>
      </c>
      <c r="I20" s="16">
        <v>2</v>
      </c>
      <c r="J20" s="155">
        <f t="shared" si="0"/>
        <v>52</v>
      </c>
      <c r="K20" s="94" t="s">
        <v>193</v>
      </c>
      <c r="M20">
        <f>52*3</f>
        <v>156</v>
      </c>
    </row>
    <row r="21" spans="1:14" x14ac:dyDescent="0.25">
      <c r="A21" s="14" t="s">
        <v>155</v>
      </c>
      <c r="B21" s="18">
        <v>3</v>
      </c>
      <c r="C21" s="16">
        <v>0.5</v>
      </c>
      <c r="D21" s="17">
        <v>19.5</v>
      </c>
      <c r="E21" s="15">
        <v>3</v>
      </c>
      <c r="F21" s="16">
        <v>1.1000000000000001</v>
      </c>
      <c r="G21" s="17">
        <v>42.900000000000006</v>
      </c>
      <c r="H21" s="149">
        <v>0</v>
      </c>
      <c r="I21" s="16">
        <v>3.2</v>
      </c>
      <c r="J21" s="155">
        <f t="shared" si="0"/>
        <v>0</v>
      </c>
      <c r="K21" s="94"/>
      <c r="M21">
        <f>52*10</f>
        <v>520</v>
      </c>
      <c r="N21">
        <f>+M21-M20</f>
        <v>364</v>
      </c>
    </row>
    <row r="22" spans="1:14" x14ac:dyDescent="0.25">
      <c r="A22" s="14" t="s">
        <v>156</v>
      </c>
      <c r="B22" s="18">
        <v>4</v>
      </c>
      <c r="C22" s="16">
        <v>0.9</v>
      </c>
      <c r="D22" s="17">
        <v>46.800000000000004</v>
      </c>
      <c r="E22" s="15">
        <v>4</v>
      </c>
      <c r="F22" s="16">
        <v>2</v>
      </c>
      <c r="G22" s="17">
        <v>104</v>
      </c>
      <c r="H22" s="149">
        <v>0</v>
      </c>
      <c r="I22" s="16">
        <v>5.7</v>
      </c>
      <c r="J22" s="155">
        <f t="shared" si="0"/>
        <v>0</v>
      </c>
      <c r="K22" s="94"/>
    </row>
    <row r="23" spans="1:14" x14ac:dyDescent="0.25">
      <c r="A23" s="14" t="s">
        <v>157</v>
      </c>
      <c r="B23" s="18">
        <v>5</v>
      </c>
      <c r="C23" s="16">
        <v>1.1000000000000001</v>
      </c>
      <c r="D23" s="17">
        <v>71.5</v>
      </c>
      <c r="E23" s="15">
        <v>5</v>
      </c>
      <c r="F23" s="16">
        <v>2.5</v>
      </c>
      <c r="G23" s="17">
        <v>162.5</v>
      </c>
      <c r="H23" s="149">
        <v>0</v>
      </c>
      <c r="I23" s="16">
        <v>26.81</v>
      </c>
      <c r="J23" s="155">
        <f t="shared" si="0"/>
        <v>0</v>
      </c>
      <c r="K23" s="94"/>
    </row>
    <row r="24" spans="1:14" x14ac:dyDescent="0.25">
      <c r="A24" s="14" t="s">
        <v>158</v>
      </c>
      <c r="B24" s="18">
        <v>5</v>
      </c>
      <c r="C24" s="19">
        <v>0</v>
      </c>
      <c r="D24" s="17">
        <v>0</v>
      </c>
      <c r="E24" s="15">
        <v>5</v>
      </c>
      <c r="F24" s="19">
        <v>0</v>
      </c>
      <c r="G24" s="17">
        <v>0</v>
      </c>
      <c r="H24" s="149">
        <v>0</v>
      </c>
      <c r="I24" s="16">
        <v>0</v>
      </c>
      <c r="J24" s="155">
        <f t="shared" si="0"/>
        <v>0</v>
      </c>
      <c r="K24" s="94"/>
    </row>
    <row r="25" spans="1:14" x14ac:dyDescent="0.25">
      <c r="A25" s="14" t="s">
        <v>159</v>
      </c>
      <c r="B25" s="18">
        <v>6</v>
      </c>
      <c r="C25" s="16">
        <v>0.3</v>
      </c>
      <c r="D25" s="17">
        <v>23.4</v>
      </c>
      <c r="E25" s="15">
        <v>3</v>
      </c>
      <c r="F25" s="16">
        <v>0.6</v>
      </c>
      <c r="G25" s="17">
        <v>23.4</v>
      </c>
      <c r="H25" s="149">
        <v>0</v>
      </c>
      <c r="I25" s="16">
        <v>1.6</v>
      </c>
      <c r="J25" s="155">
        <f t="shared" si="0"/>
        <v>0</v>
      </c>
      <c r="K25" s="94"/>
    </row>
    <row r="26" spans="1:14" x14ac:dyDescent="0.25">
      <c r="A26" s="14" t="s">
        <v>160</v>
      </c>
      <c r="B26" s="18">
        <v>2</v>
      </c>
      <c r="C26" s="16">
        <v>0.6</v>
      </c>
      <c r="D26" s="17">
        <v>15.6</v>
      </c>
      <c r="E26" s="15">
        <v>2</v>
      </c>
      <c r="F26" s="16">
        <v>1.2</v>
      </c>
      <c r="G26" s="17">
        <v>31.2</v>
      </c>
      <c r="H26" s="149">
        <v>0</v>
      </c>
      <c r="I26" s="16">
        <v>3.6</v>
      </c>
      <c r="J26" s="155">
        <f t="shared" si="0"/>
        <v>0</v>
      </c>
      <c r="K26" s="94"/>
    </row>
    <row r="27" spans="1:14" x14ac:dyDescent="0.25">
      <c r="A27" s="14" t="s">
        <v>161</v>
      </c>
      <c r="B27" s="18">
        <v>5</v>
      </c>
      <c r="C27" s="16">
        <v>0.9</v>
      </c>
      <c r="D27" s="17">
        <v>58.5</v>
      </c>
      <c r="E27" s="15">
        <v>5</v>
      </c>
      <c r="F27" s="16">
        <v>2</v>
      </c>
      <c r="G27" s="17">
        <v>130</v>
      </c>
      <c r="H27" s="149">
        <v>0</v>
      </c>
      <c r="I27" s="16">
        <v>5.8</v>
      </c>
      <c r="J27" s="155">
        <f t="shared" si="0"/>
        <v>0</v>
      </c>
      <c r="K27" s="94"/>
    </row>
    <row r="28" spans="1:14" x14ac:dyDescent="0.25">
      <c r="A28" s="14" t="s">
        <v>162</v>
      </c>
      <c r="B28" s="18">
        <v>10</v>
      </c>
      <c r="C28" s="16">
        <v>1.3</v>
      </c>
      <c r="D28" s="17">
        <v>169</v>
      </c>
      <c r="E28" s="15">
        <v>10</v>
      </c>
      <c r="F28" s="16">
        <v>3</v>
      </c>
      <c r="G28" s="17">
        <v>390</v>
      </c>
      <c r="H28" s="149">
        <v>0</v>
      </c>
      <c r="I28" s="16">
        <v>8.5</v>
      </c>
      <c r="J28" s="155">
        <f t="shared" si="0"/>
        <v>0</v>
      </c>
      <c r="K28" s="94"/>
    </row>
    <row r="29" spans="1:14" x14ac:dyDescent="0.25">
      <c r="A29" s="153" t="s">
        <v>163</v>
      </c>
      <c r="B29" s="18">
        <v>2</v>
      </c>
      <c r="C29" s="16">
        <v>1.6</v>
      </c>
      <c r="D29" s="17">
        <v>41.6</v>
      </c>
      <c r="E29" s="15">
        <v>2</v>
      </c>
      <c r="F29" s="16">
        <v>3.8</v>
      </c>
      <c r="G29" s="17">
        <v>98.8</v>
      </c>
      <c r="H29" s="149">
        <v>0</v>
      </c>
      <c r="I29" s="16">
        <v>25.75</v>
      </c>
      <c r="J29" s="155">
        <f t="shared" si="0"/>
        <v>0</v>
      </c>
      <c r="K29" s="94"/>
    </row>
    <row r="30" spans="1:14" x14ac:dyDescent="0.25">
      <c r="A30" s="14" t="s">
        <v>164</v>
      </c>
      <c r="B30" s="18">
        <v>5</v>
      </c>
      <c r="C30" s="19">
        <v>0</v>
      </c>
      <c r="D30" s="17">
        <v>0</v>
      </c>
      <c r="E30" s="15">
        <v>4</v>
      </c>
      <c r="F30" s="19">
        <v>0</v>
      </c>
      <c r="G30" s="17">
        <v>0</v>
      </c>
      <c r="H30" s="149">
        <v>0</v>
      </c>
      <c r="I30" s="19">
        <v>0</v>
      </c>
      <c r="J30" s="155">
        <f t="shared" si="0"/>
        <v>0</v>
      </c>
      <c r="K30" s="94"/>
    </row>
    <row r="31" spans="1:14" x14ac:dyDescent="0.25">
      <c r="A31" s="14" t="s">
        <v>165</v>
      </c>
      <c r="B31" s="18">
        <v>5</v>
      </c>
      <c r="C31" s="16">
        <v>0.6</v>
      </c>
      <c r="D31" s="17">
        <v>39</v>
      </c>
      <c r="E31" s="15">
        <v>4</v>
      </c>
      <c r="F31" s="16">
        <v>1.3</v>
      </c>
      <c r="G31" s="17">
        <v>67.600000000000009</v>
      </c>
      <c r="H31" s="149">
        <v>0</v>
      </c>
      <c r="I31" s="16">
        <v>3.6</v>
      </c>
      <c r="J31" s="155">
        <f t="shared" si="0"/>
        <v>0</v>
      </c>
      <c r="K31" s="94"/>
    </row>
    <row r="32" spans="1:14" x14ac:dyDescent="0.25">
      <c r="A32" s="14" t="s">
        <v>166</v>
      </c>
      <c r="B32" s="18">
        <v>3</v>
      </c>
      <c r="C32" s="16">
        <v>1.7</v>
      </c>
      <c r="D32" s="17">
        <v>66.3</v>
      </c>
      <c r="E32" s="15">
        <v>3</v>
      </c>
      <c r="F32" s="16">
        <v>3.9</v>
      </c>
      <c r="G32" s="17">
        <v>152.1</v>
      </c>
      <c r="H32" s="149">
        <v>0</v>
      </c>
      <c r="I32" s="16">
        <v>11</v>
      </c>
      <c r="J32" s="155">
        <f t="shared" si="0"/>
        <v>0</v>
      </c>
      <c r="K32" s="94"/>
    </row>
    <row r="33" spans="1:11" x14ac:dyDescent="0.25">
      <c r="A33" s="14" t="s">
        <v>167</v>
      </c>
      <c r="B33" s="18">
        <v>3</v>
      </c>
      <c r="C33" s="16">
        <v>2.2000000000000002</v>
      </c>
      <c r="D33" s="17">
        <v>85.800000000000011</v>
      </c>
      <c r="E33" s="15">
        <v>3</v>
      </c>
      <c r="F33" s="16">
        <v>5.2</v>
      </c>
      <c r="G33" s="17">
        <v>202.8</v>
      </c>
      <c r="H33" s="149">
        <v>0</v>
      </c>
      <c r="I33" s="16">
        <v>14.5</v>
      </c>
      <c r="J33" s="155">
        <f t="shared" si="0"/>
        <v>0</v>
      </c>
      <c r="K33" s="94"/>
    </row>
    <row r="34" spans="1:11" x14ac:dyDescent="0.25">
      <c r="A34" s="14" t="s">
        <v>168</v>
      </c>
      <c r="B34" s="18">
        <v>2</v>
      </c>
      <c r="C34" s="16">
        <v>2.8</v>
      </c>
      <c r="D34" s="17">
        <v>72.8</v>
      </c>
      <c r="E34" s="15">
        <v>2</v>
      </c>
      <c r="F34" s="16">
        <v>6.6</v>
      </c>
      <c r="G34" s="17">
        <v>171.6</v>
      </c>
      <c r="H34" s="149">
        <v>0</v>
      </c>
      <c r="I34" s="16">
        <v>18.399999999999999</v>
      </c>
      <c r="J34" s="155">
        <f t="shared" si="0"/>
        <v>0</v>
      </c>
      <c r="K34" s="94"/>
    </row>
    <row r="35" spans="1:11" x14ac:dyDescent="0.25">
      <c r="A35" s="20" t="s">
        <v>169</v>
      </c>
      <c r="B35" s="18">
        <v>2</v>
      </c>
      <c r="C35" s="16">
        <v>3.8</v>
      </c>
      <c r="D35" s="17">
        <v>98.8</v>
      </c>
      <c r="E35" s="15">
        <v>2</v>
      </c>
      <c r="F35" s="16">
        <v>8.9</v>
      </c>
      <c r="G35" s="17">
        <v>231.4</v>
      </c>
      <c r="H35" s="149">
        <v>0</v>
      </c>
      <c r="I35" s="16">
        <v>24.7</v>
      </c>
      <c r="J35" s="155">
        <f t="shared" si="0"/>
        <v>0</v>
      </c>
      <c r="K35" s="94"/>
    </row>
    <row r="36" spans="1:11" x14ac:dyDescent="0.25">
      <c r="A36" s="154" t="s">
        <v>170</v>
      </c>
      <c r="B36" s="18">
        <v>1</v>
      </c>
      <c r="C36" s="16">
        <v>4.5999999999999996</v>
      </c>
      <c r="D36" s="17">
        <v>59.8</v>
      </c>
      <c r="E36" s="21">
        <v>1</v>
      </c>
      <c r="F36" s="22">
        <v>10.7</v>
      </c>
      <c r="G36" s="17">
        <v>139.1</v>
      </c>
      <c r="H36" s="149">
        <v>0</v>
      </c>
      <c r="I36" s="16">
        <v>31.48</v>
      </c>
      <c r="J36" s="155">
        <f t="shared" si="0"/>
        <v>0</v>
      </c>
      <c r="K36" s="94"/>
    </row>
    <row r="37" spans="1:11" x14ac:dyDescent="0.25">
      <c r="A37" s="23" t="s">
        <v>171</v>
      </c>
      <c r="B37" s="24">
        <v>1</v>
      </c>
      <c r="C37" s="19">
        <v>0</v>
      </c>
      <c r="D37" s="17">
        <v>0</v>
      </c>
      <c r="E37" s="25">
        <v>1</v>
      </c>
      <c r="F37" s="26">
        <v>0</v>
      </c>
      <c r="G37" s="17">
        <v>0</v>
      </c>
      <c r="H37" s="150">
        <v>0</v>
      </c>
      <c r="I37" s="19">
        <v>0</v>
      </c>
      <c r="J37" s="155">
        <f t="shared" si="0"/>
        <v>0</v>
      </c>
      <c r="K37" s="94"/>
    </row>
    <row r="38" spans="1:11" x14ac:dyDescent="0.25">
      <c r="A38" s="27" t="s">
        <v>172</v>
      </c>
      <c r="B38" s="24">
        <v>1</v>
      </c>
      <c r="C38" s="16">
        <v>0.5</v>
      </c>
      <c r="D38" s="17">
        <v>6.5</v>
      </c>
      <c r="E38" s="28">
        <v>1</v>
      </c>
      <c r="F38" s="29">
        <v>1.3</v>
      </c>
      <c r="G38" s="17">
        <v>16.900000000000002</v>
      </c>
      <c r="H38" s="150">
        <v>0</v>
      </c>
      <c r="I38" s="16">
        <v>3.5</v>
      </c>
      <c r="J38" s="155">
        <f t="shared" si="0"/>
        <v>0</v>
      </c>
      <c r="K38" s="94"/>
    </row>
    <row r="39" spans="1:11" x14ac:dyDescent="0.25">
      <c r="A39" s="27" t="s">
        <v>173</v>
      </c>
      <c r="B39" s="24">
        <v>1</v>
      </c>
      <c r="C39" s="16">
        <v>1.1000000000000001</v>
      </c>
      <c r="D39" s="17">
        <v>14.3</v>
      </c>
      <c r="E39" s="30">
        <v>1</v>
      </c>
      <c r="F39" s="31">
        <v>2.7</v>
      </c>
      <c r="G39" s="17">
        <v>35.1</v>
      </c>
      <c r="H39" s="150">
        <v>0</v>
      </c>
      <c r="I39" s="32">
        <v>7.4</v>
      </c>
      <c r="J39" s="155">
        <f t="shared" si="0"/>
        <v>0</v>
      </c>
      <c r="K39" s="94"/>
    </row>
    <row r="40" spans="1:11" x14ac:dyDescent="0.25">
      <c r="A40" s="27" t="s">
        <v>174</v>
      </c>
      <c r="B40" s="24">
        <v>1</v>
      </c>
      <c r="C40" s="22">
        <v>2.1</v>
      </c>
      <c r="D40" s="17">
        <v>27.3</v>
      </c>
      <c r="E40" s="33">
        <v>1</v>
      </c>
      <c r="F40" s="34">
        <v>5</v>
      </c>
      <c r="G40" s="17">
        <v>65</v>
      </c>
      <c r="H40" s="150">
        <v>0</v>
      </c>
      <c r="I40" s="29">
        <v>13.7</v>
      </c>
      <c r="J40" s="155">
        <f t="shared" si="0"/>
        <v>0</v>
      </c>
      <c r="K40" s="94"/>
    </row>
    <row r="41" spans="1:11" ht="15.75" thickBot="1" x14ac:dyDescent="0.3">
      <c r="A41" s="35" t="s">
        <v>175</v>
      </c>
      <c r="B41" s="36">
        <v>2</v>
      </c>
      <c r="C41" s="37">
        <v>2.9</v>
      </c>
      <c r="D41" s="17">
        <v>75.399999999999991</v>
      </c>
      <c r="E41" s="38">
        <v>2</v>
      </c>
      <c r="F41" s="39">
        <v>6.8</v>
      </c>
      <c r="G41" s="40">
        <v>176.79999999999998</v>
      </c>
      <c r="H41" s="151">
        <v>0</v>
      </c>
      <c r="I41" s="41">
        <v>20.48</v>
      </c>
      <c r="J41" s="155">
        <f t="shared" si="0"/>
        <v>0</v>
      </c>
      <c r="K41" s="94"/>
    </row>
    <row r="42" spans="1:11" ht="15.75" thickBot="1" x14ac:dyDescent="0.3">
      <c r="A42" s="42" t="s">
        <v>102</v>
      </c>
      <c r="B42" s="43">
        <v>141.10000000000005</v>
      </c>
      <c r="C42" s="44"/>
      <c r="D42" s="45">
        <v>1582.88</v>
      </c>
      <c r="E42" s="44">
        <v>134</v>
      </c>
      <c r="F42" s="46"/>
      <c r="G42" s="47">
        <v>3627.0000000000005</v>
      </c>
      <c r="H42" s="152">
        <f>SUM(H4:H41)</f>
        <v>2</v>
      </c>
      <c r="I42" s="46"/>
      <c r="J42" s="157">
        <f>SUM(J4:J41)</f>
        <v>52</v>
      </c>
      <c r="K42" s="3"/>
    </row>
    <row r="43" spans="1:11" x14ac:dyDescent="0.25">
      <c r="A43" s="48"/>
      <c r="C43" s="49"/>
      <c r="F43" s="50"/>
      <c r="G43" s="50"/>
      <c r="H43" s="50"/>
    </row>
    <row r="44" spans="1:11" x14ac:dyDescent="0.25">
      <c r="A44" s="51"/>
      <c r="B44" s="52" t="s">
        <v>176</v>
      </c>
      <c r="C44" s="52"/>
      <c r="D44" s="52"/>
      <c r="E44" s="52"/>
      <c r="F44" s="52"/>
      <c r="G44" s="52"/>
      <c r="H44" s="52"/>
      <c r="I44" s="52"/>
    </row>
    <row r="45" spans="1:11" x14ac:dyDescent="0.25">
      <c r="B45" s="52" t="s">
        <v>177</v>
      </c>
      <c r="C45" s="52"/>
      <c r="D45" s="52"/>
      <c r="E45" s="52"/>
      <c r="F45" s="52"/>
      <c r="G45" s="52"/>
      <c r="H45" s="52"/>
      <c r="I45" s="52"/>
    </row>
    <row r="46" spans="1:11" x14ac:dyDescent="0.25">
      <c r="A46" s="51"/>
      <c r="B46" s="52" t="s">
        <v>178</v>
      </c>
      <c r="C46" s="52"/>
      <c r="D46" s="52"/>
      <c r="E46" s="52"/>
      <c r="F46" s="52"/>
      <c r="G46" s="52"/>
      <c r="H46" s="52"/>
      <c r="I46" s="52"/>
    </row>
    <row r="54" spans="1:1" x14ac:dyDescent="0.25">
      <c r="A54" s="53"/>
    </row>
  </sheetData>
  <mergeCells count="4">
    <mergeCell ref="B2:D2"/>
    <mergeCell ref="E2:G2"/>
    <mergeCell ref="H2:J2"/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G26"/>
  <sheetViews>
    <sheetView tabSelected="1" zoomScale="130" zoomScaleNormal="130" workbookViewId="0">
      <selection activeCell="C22" sqref="C22"/>
    </sheetView>
  </sheetViews>
  <sheetFormatPr defaultRowHeight="15" x14ac:dyDescent="0.25"/>
  <cols>
    <col min="1" max="1" width="37" customWidth="1"/>
    <col min="2" max="2" width="16.28515625" customWidth="1"/>
    <col min="3" max="3" width="15.28515625" customWidth="1"/>
    <col min="4" max="4" width="13.85546875" customWidth="1"/>
    <col min="5" max="5" width="11.5703125" customWidth="1"/>
  </cols>
  <sheetData>
    <row r="1" spans="1:3" x14ac:dyDescent="0.25">
      <c r="A1" s="3" t="s">
        <v>179</v>
      </c>
      <c r="B1" s="1"/>
    </row>
    <row r="2" spans="1:3" x14ac:dyDescent="0.25">
      <c r="A2" t="s">
        <v>180</v>
      </c>
      <c r="B2" s="1">
        <v>0</v>
      </c>
    </row>
    <row r="3" spans="1:3" x14ac:dyDescent="0.25">
      <c r="A3" t="s">
        <v>181</v>
      </c>
      <c r="B3" s="1"/>
    </row>
    <row r="4" spans="1:3" x14ac:dyDescent="0.25">
      <c r="A4" t="s">
        <v>182</v>
      </c>
      <c r="B4" s="1"/>
    </row>
    <row r="5" spans="1:3" x14ac:dyDescent="0.25">
      <c r="B5" s="56"/>
      <c r="C5" s="55">
        <f>B1-B3-B4</f>
        <v>0</v>
      </c>
    </row>
    <row r="7" spans="1:3" x14ac:dyDescent="0.25">
      <c r="A7" s="3" t="s">
        <v>183</v>
      </c>
      <c r="B7" s="1"/>
    </row>
    <row r="8" spans="1:3" x14ac:dyDescent="0.25">
      <c r="A8" t="s">
        <v>180</v>
      </c>
      <c r="B8" s="1">
        <v>0</v>
      </c>
    </row>
    <row r="9" spans="1:3" x14ac:dyDescent="0.25">
      <c r="A9" t="s">
        <v>181</v>
      </c>
      <c r="B9" s="1"/>
    </row>
    <row r="10" spans="1:3" x14ac:dyDescent="0.25">
      <c r="B10" s="56"/>
      <c r="C10" s="55">
        <f>B7-B9</f>
        <v>0</v>
      </c>
    </row>
    <row r="12" spans="1:3" x14ac:dyDescent="0.25">
      <c r="A12" s="3" t="s">
        <v>184</v>
      </c>
    </row>
    <row r="13" spans="1:3" x14ac:dyDescent="0.25">
      <c r="A13" t="s">
        <v>185</v>
      </c>
      <c r="B13" s="1"/>
    </row>
    <row r="14" spans="1:3" x14ac:dyDescent="0.25">
      <c r="C14" s="57">
        <f>B13</f>
        <v>0</v>
      </c>
    </row>
    <row r="15" spans="1:3" ht="15.75" thickBot="1" x14ac:dyDescent="0.3"/>
    <row r="16" spans="1:3" ht="15.75" thickBot="1" x14ac:dyDescent="0.3">
      <c r="A16" s="58" t="s">
        <v>186</v>
      </c>
      <c r="B16" s="59"/>
      <c r="C16" s="60">
        <f>SUM(C3:C15)</f>
        <v>0</v>
      </c>
    </row>
    <row r="17" spans="1:7" ht="15.75" thickBot="1" x14ac:dyDescent="0.3"/>
    <row r="18" spans="1:7" ht="15.75" thickBot="1" x14ac:dyDescent="0.3">
      <c r="B18" s="61">
        <v>2.2000000000000001E-3</v>
      </c>
      <c r="C18" s="62">
        <f>C16*0.22/100</f>
        <v>0</v>
      </c>
    </row>
    <row r="21" spans="1:7" x14ac:dyDescent="0.25">
      <c r="A21" t="s">
        <v>187</v>
      </c>
      <c r="C21" s="57"/>
    </row>
    <row r="22" spans="1:7" ht="17.25" x14ac:dyDescent="0.4">
      <c r="A22" t="s">
        <v>188</v>
      </c>
      <c r="C22" s="63"/>
    </row>
    <row r="23" spans="1:7" x14ac:dyDescent="0.25">
      <c r="C23" s="57">
        <f>SUM(C21:C22)</f>
        <v>0</v>
      </c>
    </row>
    <row r="24" spans="1:7" x14ac:dyDescent="0.25">
      <c r="C24" s="64"/>
    </row>
    <row r="25" spans="1:7" x14ac:dyDescent="0.25">
      <c r="A25" t="s">
        <v>189</v>
      </c>
      <c r="C25" s="65" t="e">
        <f>C21/C23*100</f>
        <v>#DIV/0!</v>
      </c>
      <c r="D25" s="66" t="e">
        <f>C18*C25/100</f>
        <v>#DIV/0!</v>
      </c>
      <c r="E25" s="2" t="s">
        <v>190</v>
      </c>
      <c r="F25" s="2"/>
      <c r="G25" s="2"/>
    </row>
    <row r="26" spans="1:7" x14ac:dyDescent="0.25">
      <c r="A26" t="s">
        <v>191</v>
      </c>
      <c r="C26" s="65" t="e">
        <f>C22/C23*100</f>
        <v>#DIV/0!</v>
      </c>
      <c r="D26" s="66" t="e">
        <f>C18*C26/100</f>
        <v>#DIV/0!</v>
      </c>
      <c r="E26" s="2" t="s">
        <v>192</v>
      </c>
      <c r="F26" s="2"/>
      <c r="G26" s="2"/>
    </row>
  </sheetData>
  <pageMargins left="0.7" right="0.7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1edd2a-b4bb-481f-8007-66c6e644d8c0" xsi:nil="true"/>
    <lcf76f155ced4ddcb4097134ff3c332f xmlns="9e781461-50b2-4be9-bc52-3ae13f20c07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28EB115F7E3E4A82C054947DE3C7B5" ma:contentTypeVersion="16" ma:contentTypeDescription="Creare un nuovo documento." ma:contentTypeScope="" ma:versionID="c3ef75e2bd239240550f12737e17038a">
  <xsd:schema xmlns:xsd="http://www.w3.org/2001/XMLSchema" xmlns:xs="http://www.w3.org/2001/XMLSchema" xmlns:p="http://schemas.microsoft.com/office/2006/metadata/properties" xmlns:ns2="9e781461-50b2-4be9-bc52-3ae13f20c072" xmlns:ns3="1ad9fd91-b975-480d-a310-c283684da99a" xmlns:ns4="f11edd2a-b4bb-481f-8007-66c6e644d8c0" targetNamespace="http://schemas.microsoft.com/office/2006/metadata/properties" ma:root="true" ma:fieldsID="df97ae28704b1791130ba0085ef5352e" ns2:_="" ns3:_="" ns4:_="">
    <xsd:import namespace="9e781461-50b2-4be9-bc52-3ae13f20c072"/>
    <xsd:import namespace="1ad9fd91-b975-480d-a310-c283684da99a"/>
    <xsd:import namespace="f11edd2a-b4bb-481f-8007-66c6e644d8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81461-50b2-4be9-bc52-3ae13f20c0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790ac8a3-33a8-4f03-9076-2094b1fe4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9fd91-b975-480d-a310-c283684da99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edd2a-b4bb-481f-8007-66c6e644d8c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1df18c0-7e99-4384-ba81-027732f6deaf}" ma:internalName="TaxCatchAll" ma:showField="CatchAllData" ma:web="f11edd2a-b4bb-481f-8007-66c6e644d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B51703-3323-4CC8-9460-6BA161E01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548E79-BE6F-49B7-9903-42EE0E4167C6}">
  <ds:schemaRefs>
    <ds:schemaRef ds:uri="http://schemas.microsoft.com/office/2006/metadata/properties"/>
    <ds:schemaRef ds:uri="http://schemas.microsoft.com/office/infopath/2007/PartnerControls"/>
    <ds:schemaRef ds:uri="f11edd2a-b4bb-481f-8007-66c6e644d8c0"/>
    <ds:schemaRef ds:uri="9e781461-50b2-4be9-bc52-3ae13f20c072"/>
  </ds:schemaRefs>
</ds:datastoreItem>
</file>

<file path=customXml/itemProps3.xml><?xml version="1.0" encoding="utf-8"?>
<ds:datastoreItem xmlns:ds="http://schemas.openxmlformats.org/officeDocument/2006/customXml" ds:itemID="{168203F3-1E9F-440F-8370-0BA6E6DAE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781461-50b2-4be9-bc52-3ae13f20c072"/>
    <ds:schemaRef ds:uri="1ad9fd91-b975-480d-a310-c283684da99a"/>
    <ds:schemaRef ds:uri="f11edd2a-b4bb-481f-8007-66c6e644d8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FONDO 2024</vt:lpstr>
      <vt:lpstr>UTILIZZO 2024</vt:lpstr>
      <vt:lpstr>DIFF PEO STABILI</vt:lpstr>
      <vt:lpstr>CALCOLO MS 2018 X 0_22%</vt:lpstr>
      <vt:lpstr>'FONDO 2024'!Area_stampa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MAURA</dc:creator>
  <cp:keywords/>
  <dc:description/>
  <cp:lastModifiedBy>Federico Vailati</cp:lastModifiedBy>
  <cp:revision/>
  <dcterms:created xsi:type="dcterms:W3CDTF">2018-11-11T22:00:27Z</dcterms:created>
  <dcterms:modified xsi:type="dcterms:W3CDTF">2024-08-07T07:53:26Z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0x010100E5C55EDE1E370D4BB5F0EA666AC4587F</vt:lpwstr>
  </property>
  <property fmtid="{D5CDD505-2E9C-101B-9397-08002B2CF9AE}" pid="3" name="MediaServiceImageTags">
    <vt:lpwstr/>
  </property>
</Properties>
</file>